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3"/>
  </bookViews>
  <sheets>
    <sheet name="P&amp;L" sheetId="1" r:id="rId1"/>
    <sheet name="BS" sheetId="2" r:id="rId2"/>
    <sheet name="CF" sheetId="3" r:id="rId3"/>
    <sheet name="EQY" sheetId="4" r:id="rId4"/>
    <sheet name="G&amp;L" sheetId="5" state="hidden" r:id="rId5"/>
  </sheets>
  <externalReferences>
    <externalReference r:id="rId8"/>
    <externalReference r:id="rId9"/>
  </externalReferences>
  <definedNames>
    <definedName name="_xlnm.Print_Area" localSheetId="1">'BS'!$A$1:$F$53</definedName>
    <definedName name="_xlnm.Print_Area" localSheetId="2">'CF'!$A$1:$N$78</definedName>
    <definedName name="_xlnm.Print_Area" localSheetId="3">'EQY'!$A$1:$O$35</definedName>
    <definedName name="_xlnm.Print_Area" localSheetId="4">'G&amp;L'!$A$1:$D$57</definedName>
    <definedName name="_xlnm.Print_Area" localSheetId="0">'P&amp;L'!$A$1:$H$51</definedName>
    <definedName name="_xlnm.Print_Titles" localSheetId="2">'CF'!$1:$7</definedName>
  </definedNames>
  <calcPr fullCalcOnLoad="1"/>
</workbook>
</file>

<file path=xl/sharedStrings.xml><?xml version="1.0" encoding="utf-8"?>
<sst xmlns="http://schemas.openxmlformats.org/spreadsheetml/2006/main" count="184" uniqueCount="143">
  <si>
    <t xml:space="preserve"> </t>
  </si>
  <si>
    <t>CURRENT YEAR</t>
  </si>
  <si>
    <t>PRECEDING YEAR</t>
  </si>
  <si>
    <t>QUARTER</t>
  </si>
  <si>
    <t>CORRESPONDING</t>
  </si>
  <si>
    <t>TO DATE</t>
  </si>
  <si>
    <t>PERIOD</t>
  </si>
  <si>
    <t>Revenue</t>
  </si>
  <si>
    <t>Taxation</t>
  </si>
  <si>
    <t>MAGNA PRIMA BERHAD</t>
  </si>
  <si>
    <t>CURRENT ASSETS</t>
  </si>
  <si>
    <t>Debtors</t>
  </si>
  <si>
    <t>CURRENT LIABILITIES</t>
  </si>
  <si>
    <t>Creditors</t>
  </si>
  <si>
    <t>SHAREHOLDERS' FUNDS</t>
  </si>
  <si>
    <t>SHARE CAPITAL</t>
  </si>
  <si>
    <t>RESERVES</t>
  </si>
  <si>
    <t>Share Premium</t>
  </si>
  <si>
    <t>Retained Profit</t>
  </si>
  <si>
    <t>Reserves</t>
  </si>
  <si>
    <t>MINORITY INTEREST</t>
  </si>
  <si>
    <t>LONG TERM BORROWINGS</t>
  </si>
  <si>
    <t>Bank Borrowings</t>
  </si>
  <si>
    <t>PROPERTY, PLANT AND EQUIPMENT</t>
  </si>
  <si>
    <t>INVESTMENTS</t>
  </si>
  <si>
    <t>Gross amount due from customers for contract work</t>
  </si>
  <si>
    <t>Deposits, Cash &amp; Bank Balances</t>
  </si>
  <si>
    <t>HIRE PURCHASE CREDITORS</t>
  </si>
  <si>
    <t>Inventories</t>
  </si>
  <si>
    <t xml:space="preserve">Development properties </t>
  </si>
  <si>
    <t>FOR THE QUARTER ENDED 30 SEPT 2002</t>
  </si>
  <si>
    <t>RM</t>
  </si>
  <si>
    <t>Cost of Sales</t>
  </si>
  <si>
    <t>Other Operating Income</t>
  </si>
  <si>
    <t>Finance Costs</t>
  </si>
  <si>
    <t xml:space="preserve">Taxation </t>
  </si>
  <si>
    <t>Minority Interests</t>
  </si>
  <si>
    <t>Share of Results of Joint Venture Entities</t>
  </si>
  <si>
    <t>As At</t>
  </si>
  <si>
    <t xml:space="preserve">As At </t>
  </si>
  <si>
    <t>Total</t>
  </si>
  <si>
    <t>CONDENSED CONSOLIDATED STATEMENT OF RECOGNISED GAINS AND LOSSES</t>
  </si>
  <si>
    <t xml:space="preserve">9 month cumulative </t>
  </si>
  <si>
    <t>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</si>
  <si>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</si>
  <si>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</si>
  <si>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</si>
  <si>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</si>
  <si>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</si>
  <si>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>RM'000</t>
  </si>
  <si>
    <t>Operating expenses</t>
  </si>
  <si>
    <t>Annual Financial Report for the year ended 31st December 2001)</t>
  </si>
  <si>
    <t>(The Condensed Consolidated Statement of Recognised Gains and Losses should be read in conjuction with the</t>
  </si>
  <si>
    <t xml:space="preserve">         Basic (sen)</t>
  </si>
  <si>
    <t xml:space="preserve">         Diluted (sen)</t>
  </si>
  <si>
    <t>NET CURRENT ASSETS</t>
  </si>
  <si>
    <t>Share</t>
  </si>
  <si>
    <t>Capital</t>
  </si>
  <si>
    <t>Reserve on</t>
  </si>
  <si>
    <t>Retained</t>
  </si>
  <si>
    <t>Premium</t>
  </si>
  <si>
    <t>Reserve</t>
  </si>
  <si>
    <t>Consolidation</t>
  </si>
  <si>
    <t>Profit</t>
  </si>
  <si>
    <t>Amount credited to income statement</t>
  </si>
  <si>
    <t>Net profit for the period</t>
  </si>
  <si>
    <t>Share issue expenses</t>
  </si>
  <si>
    <t xml:space="preserve">Gross Profit </t>
  </si>
  <si>
    <t>Profit From Operations</t>
  </si>
  <si>
    <t>CASH FLOWS FROM OPERATING ACTIVITIES</t>
  </si>
  <si>
    <t>Interest income</t>
  </si>
  <si>
    <t>Interest received</t>
  </si>
  <si>
    <t>Interest paid</t>
  </si>
  <si>
    <t>CASH FLOWS FROM INVESTING ACTIVITIES</t>
  </si>
  <si>
    <t>Purchase of property, plant and equipment</t>
  </si>
  <si>
    <t>CASH FLOWS FROM FINANCING ACTIVITIES</t>
  </si>
  <si>
    <t>and the accompanying explanatory notes attached to the interim financial statements.</t>
  </si>
  <si>
    <t>Development properties and real property assets</t>
  </si>
  <si>
    <t>Amount owing to directors</t>
  </si>
  <si>
    <t xml:space="preserve">Profit/(Loss) Before Taxation </t>
  </si>
  <si>
    <t>Profit/(Loss) After Taxation</t>
  </si>
  <si>
    <t>Net Profit/(Loss) For the Period</t>
  </si>
  <si>
    <t>CONSOLIDATED CASH FLOW STATEMENT</t>
  </si>
  <si>
    <t xml:space="preserve">CONSOLIDATED INCOME STATEMENTS </t>
  </si>
  <si>
    <t xml:space="preserve">New shares issued </t>
  </si>
  <si>
    <t xml:space="preserve">CONSOLIDATED STATEMENTS OF CHANGES IN EQUITY </t>
  </si>
  <si>
    <t>CONSOLIDATED BALANCE SHEETS</t>
  </si>
  <si>
    <t>DEFERRED TAXATION</t>
  </si>
  <si>
    <t>GOODWILL ON CONSOLIDATION</t>
  </si>
  <si>
    <t>Loss on disposal of property, plant and equipment</t>
  </si>
  <si>
    <t>Bad debts written off</t>
  </si>
  <si>
    <t>The condensed Consolidated Income Statements should be read in conjunction with the audited financial statements for</t>
  </si>
  <si>
    <t>31/12/2004</t>
  </si>
  <si>
    <t>Adjustment for :-</t>
  </si>
  <si>
    <t>Depreciation of property, plant and equipment</t>
  </si>
  <si>
    <t>Gain on disposal of property, plant and equipment</t>
  </si>
  <si>
    <t>Property, plant and equipment written off</t>
  </si>
  <si>
    <t>Interest expenses</t>
  </si>
  <si>
    <t xml:space="preserve">Reserve on consolidation recognised </t>
  </si>
  <si>
    <t>Goodwill amortisation</t>
  </si>
  <si>
    <t>Write back of provision for expenses no longer required</t>
  </si>
  <si>
    <t>Amount owing by customers on contract</t>
  </si>
  <si>
    <t>Trade and others receivables</t>
  </si>
  <si>
    <t>Trade and other payables</t>
  </si>
  <si>
    <t>Taxation paid</t>
  </si>
  <si>
    <t>The condensed Consolidated Cash Flow Statements should be read in conjunction with the audited financial statements for</t>
  </si>
  <si>
    <t>Net proceeds from disposal of property, plant and equipment</t>
  </si>
  <si>
    <t>Investment in joint venture</t>
  </si>
  <si>
    <t>Repayment of hire purchase liabilities</t>
  </si>
  <si>
    <t>Repayment of bank borrowing</t>
  </si>
  <si>
    <t xml:space="preserve">Proceeds from the issuance of shares </t>
  </si>
  <si>
    <t>Shares issue expenses</t>
  </si>
  <si>
    <t>CASH EQUIVALENTS</t>
  </si>
  <si>
    <t>OPENING BALANCE OF CASH AND</t>
  </si>
  <si>
    <t xml:space="preserve">CLOSING BALANCE OF CASH AND </t>
  </si>
  <si>
    <t>Closing balance of cash and cash equivalents comprises :-</t>
  </si>
  <si>
    <t>Cash and bank balances</t>
  </si>
  <si>
    <t>Fixed deposit with licensed bank</t>
  </si>
  <si>
    <t>Bank Overdraft</t>
  </si>
  <si>
    <t>(Increase) /Decrease In Working Capital Changes</t>
  </si>
  <si>
    <t>Progress Billings</t>
  </si>
  <si>
    <t xml:space="preserve">Profit before taxation </t>
  </si>
  <si>
    <t xml:space="preserve">Share of joint venture </t>
  </si>
  <si>
    <t>Cash Generated From Operations</t>
  </si>
  <si>
    <t>Net Cash From Operating Activities</t>
  </si>
  <si>
    <t>Net Cash From Investing Activities</t>
  </si>
  <si>
    <t>Net Cash Used in Financing Activities</t>
  </si>
  <si>
    <t>FOR THE YEAR ENDED 31 MARCH 2005</t>
  </si>
  <si>
    <t>31/03/2005</t>
  </si>
  <si>
    <t>31/03/2004</t>
  </si>
  <si>
    <t>the year ended 31 December 2004 and the accompanying explanatory notes attached to the interim financial statements.</t>
  </si>
  <si>
    <t>AS AT 31 MARCH 2005</t>
  </si>
  <si>
    <t>FOR THE QUARTER ENDED 31 MARCH 2005</t>
  </si>
  <si>
    <t>The condensed Consolidated Statements of Changes in Equity should be read in conjunction with the audited financial statements for the year ended 31 December 2004</t>
  </si>
  <si>
    <t>PROPERTY DEVELOPMENT COSTS</t>
  </si>
  <si>
    <t>Earnings per share (Note B13)</t>
  </si>
  <si>
    <t>Operating Profit Before Working Capital Changes</t>
  </si>
  <si>
    <t xml:space="preserve">Net profit for the period </t>
  </si>
  <si>
    <t>NET INCREASE IN CASH AND</t>
  </si>
  <si>
    <t>Balance as at 1st January 2005</t>
  </si>
  <si>
    <t>Balance as at end of period 31st March 2005</t>
  </si>
  <si>
    <t>Balance as at end of period 31st March 2004</t>
  </si>
  <si>
    <t>Balance as at 1st January 2004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</si>
</sst>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.00_-;\-* #,##0.00_-;_-* &quot;-&quot;??_-;_-@_-"/>
    <numFmt numFmtId="176" formatCode="_-* #,##0_-;\-* #,##0_-;_-* &quot;-&quot;??_-;_-@_-"/>
    <numFmt numFmtId="177" formatCode="_(* #,##0.0_);_(* \(#,##0.0\);_(* &quot;-&quot;?_);_(@_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 shrinkToFi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65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2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 horizontal="right"/>
    </xf>
    <xf numFmtId="0" fontId="0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65" fontId="0" fillId="0" borderId="0" xfId="21" applyNumberFormat="1" applyFont="1">
      <alignment/>
      <protection/>
    </xf>
    <xf numFmtId="165" fontId="0" fillId="0" borderId="3" xfId="21" applyNumberFormat="1" applyFont="1" applyBorder="1">
      <alignment/>
      <protection/>
    </xf>
    <xf numFmtId="165" fontId="0" fillId="0" borderId="0" xfId="21" applyNumberFormat="1" applyFont="1" applyBorder="1">
      <alignment/>
      <protection/>
    </xf>
    <xf numFmtId="165" fontId="1" fillId="0" borderId="6" xfId="21" applyNumberFormat="1" applyFont="1" applyBorder="1">
      <alignment/>
      <protection/>
    </xf>
    <xf numFmtId="165" fontId="1" fillId="0" borderId="0" xfId="21" applyNumberFormat="1" applyFont="1">
      <alignment/>
      <protection/>
    </xf>
    <xf numFmtId="0" fontId="1" fillId="0" borderId="0" xfId="21" applyFont="1">
      <alignment/>
      <protection/>
    </xf>
    <xf numFmtId="165" fontId="1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165" fontId="0" fillId="0" borderId="3" xfId="15" applyNumberFormat="1" applyFont="1" applyFill="1" applyBorder="1" applyAlignment="1">
      <alignment/>
    </xf>
    <xf numFmtId="0" fontId="0" fillId="0" borderId="0" xfId="0" applyFont="1" applyAlignment="1">
      <alignment wrapText="1" shrinkToFit="1"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1" fillId="0" borderId="0" xfId="21" applyNumberFormat="1" applyFont="1" applyBorder="1">
      <alignment/>
      <protection/>
    </xf>
    <xf numFmtId="43" fontId="0" fillId="0" borderId="0" xfId="15" applyNumberFormat="1" applyFont="1" applyFill="1" applyBorder="1" applyAlignment="1">
      <alignment horizontal="right"/>
    </xf>
    <xf numFmtId="0" fontId="1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0" xfId="0" applyFont="1" applyFill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7" xfId="15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02MPBCons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March%202005%20-%20Q1%20Tax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March%202005%20-%20Final%20Announcemen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p&amp;l line-up Q4 04"/>
      <sheetName val="p&amp;l line-up Q3 04"/>
      <sheetName val="Income State (1)"/>
      <sheetName val="Sheet1"/>
      <sheetName val="Sheet2"/>
      <sheetName val="Project (3)"/>
      <sheetName val="Detail IS"/>
      <sheetName val="Detail BS"/>
      <sheetName val="Opex &amp; Finance (4)"/>
      <sheetName val="P&amp;L 31032005 (2)"/>
      <sheetName val="Interco"/>
      <sheetName val="p&amp;l notes"/>
      <sheetName val="segmental"/>
      <sheetName val="bs line-up"/>
      <sheetName val="Consol adj"/>
      <sheetName val="current-p&amp;l"/>
      <sheetName val="current-bs"/>
      <sheetName val="Consol Jurnal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co-p&amp;l"/>
      <sheetName val="co-bs"/>
      <sheetName val="mpk(s)-p&amp;l"/>
      <sheetName val="mpk(s)-bs"/>
      <sheetName val="ph-p&amp;l"/>
      <sheetName val="ph-bs "/>
      <sheetName val="mpkG-p&amp;l"/>
      <sheetName val="mpkG-bs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5">
        <row r="11">
          <cell r="U11">
            <v>24697086.78</v>
          </cell>
        </row>
        <row r="18">
          <cell r="U18">
            <v>-19671953.9703</v>
          </cell>
        </row>
        <row r="22">
          <cell r="U22">
            <v>494101.56</v>
          </cell>
        </row>
        <row r="23">
          <cell r="U23">
            <v>-306588.86</v>
          </cell>
        </row>
        <row r="24">
          <cell r="U24">
            <v>0</v>
          </cell>
        </row>
        <row r="25">
          <cell r="U25">
            <v>-296441.55</v>
          </cell>
        </row>
        <row r="26">
          <cell r="U26">
            <v>-2818954.16</v>
          </cell>
        </row>
        <row r="27">
          <cell r="U27">
            <v>-146063.1</v>
          </cell>
        </row>
        <row r="33">
          <cell r="U33">
            <v>-387979.65</v>
          </cell>
        </row>
        <row r="34">
          <cell r="U34">
            <v>0</v>
          </cell>
        </row>
        <row r="37">
          <cell r="U37">
            <v>-486327.7783159997</v>
          </cell>
        </row>
        <row r="40">
          <cell r="U40">
            <v>-865102.491249999</v>
          </cell>
        </row>
      </sheetData>
      <sheetData sheetId="19">
        <row r="11">
          <cell r="U11">
            <v>29994.299999999814</v>
          </cell>
        </row>
        <row r="15">
          <cell r="U15">
            <v>3924575.327249999</v>
          </cell>
        </row>
        <row r="18">
          <cell r="U18">
            <v>161377</v>
          </cell>
        </row>
        <row r="19">
          <cell r="U19">
            <v>230663</v>
          </cell>
        </row>
        <row r="20">
          <cell r="U20">
            <v>6399274.53</v>
          </cell>
        </row>
        <row r="28">
          <cell r="U28">
            <v>7967710.640000001</v>
          </cell>
        </row>
        <row r="34">
          <cell r="U34">
            <v>325000</v>
          </cell>
        </row>
        <row r="36">
          <cell r="U36">
            <v>5573132</v>
          </cell>
        </row>
        <row r="38">
          <cell r="U38">
            <v>57699875.50969999</v>
          </cell>
        </row>
        <row r="39">
          <cell r="U39">
            <v>9105279</v>
          </cell>
        </row>
        <row r="40">
          <cell r="U40">
            <v>8273814.18</v>
          </cell>
        </row>
        <row r="41">
          <cell r="U41">
            <v>25123267.54</v>
          </cell>
        </row>
        <row r="42">
          <cell r="U42">
            <v>856489.2000000004</v>
          </cell>
        </row>
        <row r="46">
          <cell r="U46">
            <v>3664643.88</v>
          </cell>
        </row>
        <row r="47">
          <cell r="U47">
            <v>8036269.789999999</v>
          </cell>
        </row>
        <row r="50">
          <cell r="U50">
            <v>4627982.52</v>
          </cell>
        </row>
        <row r="53">
          <cell r="U53">
            <v>460837</v>
          </cell>
        </row>
        <row r="62">
          <cell r="U62">
            <v>10213905.51</v>
          </cell>
        </row>
        <row r="63">
          <cell r="U63">
            <v>2252143.98</v>
          </cell>
        </row>
        <row r="64">
          <cell r="U64">
            <v>6711619.8324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p&amp;l line-up Q4 04"/>
      <sheetName val="p&amp;l line-up Q3 04"/>
      <sheetName val="Income State (1)"/>
      <sheetName val="Sheet1"/>
      <sheetName val="Sheet2"/>
      <sheetName val="Project (3)"/>
      <sheetName val="Detail IS"/>
      <sheetName val="Detail BS"/>
      <sheetName val="Opex &amp; Finance (4)"/>
      <sheetName val="P&amp;L 31032005 (2)"/>
      <sheetName val="Interco"/>
      <sheetName val="p&amp;l notes"/>
      <sheetName val="segmental"/>
      <sheetName val="bs line-up"/>
      <sheetName val="Consol adj"/>
      <sheetName val="current-p&amp;l"/>
      <sheetName val="current-bs"/>
      <sheetName val="Consol Jurnal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co-p&amp;l"/>
      <sheetName val="co-bs"/>
      <sheetName val="mpk(s)-p&amp;l"/>
      <sheetName val="mpk(s)-bs"/>
      <sheetName val="ph-p&amp;l"/>
      <sheetName val="ph-bs "/>
      <sheetName val="mpkG-p&amp;l"/>
      <sheetName val="mpkG-bs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9">
        <row r="9">
          <cell r="U9">
            <v>46661879</v>
          </cell>
        </row>
        <row r="10">
          <cell r="U10">
            <v>9503878.23</v>
          </cell>
        </row>
        <row r="12">
          <cell r="U12">
            <v>5159613.080133992</v>
          </cell>
        </row>
        <row r="55">
          <cell r="U55">
            <v>14098532.29</v>
          </cell>
        </row>
        <row r="56">
          <cell r="U56">
            <v>14934178.9</v>
          </cell>
        </row>
        <row r="61">
          <cell r="U61">
            <v>1255024.29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workbookViewId="0" topLeftCell="A28">
      <selection activeCell="B43" sqref="B43"/>
    </sheetView>
  </sheetViews>
  <sheetFormatPr defaultColWidth="9.140625" defaultRowHeight="12.75"/>
  <cols>
    <col min="1" max="1" width="28.421875" style="3" customWidth="1"/>
    <col min="2" max="2" width="16.7109375" style="3" customWidth="1"/>
    <col min="3" max="3" width="1.7109375" style="12" customWidth="1"/>
    <col min="4" max="4" width="16.7109375" style="3" customWidth="1"/>
    <col min="5" max="5" width="1.7109375" style="12" customWidth="1"/>
    <col min="6" max="6" width="16.57421875" style="3" customWidth="1"/>
    <col min="7" max="7" width="1.7109375" style="12" customWidth="1"/>
    <col min="8" max="8" width="16.7109375" style="3" customWidth="1"/>
    <col min="9" max="16384" width="9.140625" style="3" customWidth="1"/>
  </cols>
  <sheetData>
    <row r="1" spans="1:7" s="2" customFormat="1" ht="15.75">
      <c r="A1" s="2" t="s">
        <v>9</v>
      </c>
      <c r="C1" s="16"/>
      <c r="E1" s="16"/>
      <c r="G1" s="16"/>
    </row>
    <row r="2" spans="3:7" s="2" customFormat="1" ht="15.75">
      <c r="C2" s="16"/>
      <c r="E2" s="16"/>
      <c r="G2" s="16"/>
    </row>
    <row r="3" spans="1:7" s="2" customFormat="1" ht="15.75">
      <c r="A3" s="2" t="s">
        <v>83</v>
      </c>
      <c r="C3" s="16"/>
      <c r="E3" s="16"/>
      <c r="G3" s="16"/>
    </row>
    <row r="4" spans="1:7" s="2" customFormat="1" ht="15.75">
      <c r="A4" s="2" t="s">
        <v>127</v>
      </c>
      <c r="C4" s="16"/>
      <c r="E4" s="16"/>
      <c r="G4" s="16"/>
    </row>
    <row r="7" spans="2:8" s="7" customFormat="1" ht="12.75">
      <c r="B7" s="8">
        <v>2005</v>
      </c>
      <c r="C7" s="8"/>
      <c r="D7" s="8">
        <v>2004</v>
      </c>
      <c r="E7" s="8"/>
      <c r="F7" s="8">
        <v>2005</v>
      </c>
      <c r="G7" s="8"/>
      <c r="H7" s="8">
        <v>2004</v>
      </c>
    </row>
    <row r="8" spans="2:8" s="9" customFormat="1" ht="12">
      <c r="B8" s="17" t="s">
        <v>1</v>
      </c>
      <c r="C8" s="17"/>
      <c r="D8" s="17" t="s">
        <v>2</v>
      </c>
      <c r="E8" s="17"/>
      <c r="F8" s="17" t="s">
        <v>1</v>
      </c>
      <c r="G8" s="17"/>
      <c r="H8" s="17" t="s">
        <v>2</v>
      </c>
    </row>
    <row r="9" spans="2:8" s="9" customFormat="1" ht="12">
      <c r="B9" s="17" t="s">
        <v>3</v>
      </c>
      <c r="C9" s="17"/>
      <c r="D9" s="17" t="s">
        <v>4</v>
      </c>
      <c r="E9" s="17"/>
      <c r="F9" s="17" t="s">
        <v>5</v>
      </c>
      <c r="G9" s="17"/>
      <c r="H9" s="17" t="s">
        <v>4</v>
      </c>
    </row>
    <row r="10" spans="2:8" s="9" customFormat="1" ht="12">
      <c r="B10" s="17"/>
      <c r="C10" s="17"/>
      <c r="D10" s="17" t="s">
        <v>3</v>
      </c>
      <c r="E10" s="17"/>
      <c r="F10" s="17"/>
      <c r="G10" s="17"/>
      <c r="H10" s="17" t="s">
        <v>6</v>
      </c>
    </row>
    <row r="11" spans="2:8" s="9" customFormat="1" ht="12">
      <c r="B11" s="17"/>
      <c r="C11" s="17"/>
      <c r="D11" s="17"/>
      <c r="E11" s="17"/>
      <c r="F11" s="17"/>
      <c r="G11" s="17"/>
      <c r="H11" s="17"/>
    </row>
    <row r="12" spans="2:8" s="9" customFormat="1" ht="12">
      <c r="B12" s="41" t="s">
        <v>128</v>
      </c>
      <c r="C12" s="18"/>
      <c r="D12" s="41" t="s">
        <v>129</v>
      </c>
      <c r="E12" s="18"/>
      <c r="F12" s="41" t="s">
        <v>128</v>
      </c>
      <c r="G12" s="18"/>
      <c r="H12" s="41" t="s">
        <v>129</v>
      </c>
    </row>
    <row r="13" spans="2:8" s="9" customFormat="1" ht="12">
      <c r="B13" s="17" t="s">
        <v>49</v>
      </c>
      <c r="C13" s="17"/>
      <c r="D13" s="17" t="s">
        <v>49</v>
      </c>
      <c r="E13" s="17"/>
      <c r="F13" s="17" t="s">
        <v>49</v>
      </c>
      <c r="G13" s="17"/>
      <c r="H13" s="17" t="s">
        <v>49</v>
      </c>
    </row>
    <row r="14" s="9" customFormat="1" ht="12"/>
    <row r="15" spans="1:8" s="12" customFormat="1" ht="12.75">
      <c r="A15" s="10" t="s">
        <v>7</v>
      </c>
      <c r="B15" s="11">
        <f>F15</f>
        <v>24697.08678</v>
      </c>
      <c r="C15" s="11"/>
      <c r="D15" s="11">
        <v>43851</v>
      </c>
      <c r="E15" s="11"/>
      <c r="F15" s="11">
        <f>'[1]P&amp;L 31032005 (2)'!$U$11/1000</f>
        <v>24697.08678</v>
      </c>
      <c r="G15" s="11"/>
      <c r="H15" s="11">
        <v>43851</v>
      </c>
    </row>
    <row r="16" spans="1:8" s="12" customFormat="1" ht="12.75">
      <c r="A16" s="10"/>
      <c r="B16" s="11"/>
      <c r="C16" s="11"/>
      <c r="D16" s="11"/>
      <c r="E16" s="11"/>
      <c r="F16" s="11"/>
      <c r="G16" s="11"/>
      <c r="H16" s="11"/>
    </row>
    <row r="17" spans="1:8" s="12" customFormat="1" ht="12.75">
      <c r="A17" s="10" t="s">
        <v>32</v>
      </c>
      <c r="B17" s="24">
        <f>F17</f>
        <v>-19671.9539703</v>
      </c>
      <c r="C17" s="11"/>
      <c r="D17" s="42">
        <v>-41124</v>
      </c>
      <c r="E17" s="11"/>
      <c r="F17" s="24">
        <f>'[1]P&amp;L 31032005 (2)'!$U$18/1000</f>
        <v>-19671.9539703</v>
      </c>
      <c r="G17" s="11"/>
      <c r="H17" s="24">
        <v>-41124</v>
      </c>
    </row>
    <row r="18" spans="1:8" s="12" customFormat="1" ht="12.75">
      <c r="A18" s="10"/>
      <c r="B18" s="11"/>
      <c r="C18" s="11"/>
      <c r="D18" s="11"/>
      <c r="E18" s="11"/>
      <c r="F18" s="11"/>
      <c r="G18" s="11"/>
      <c r="H18" s="11"/>
    </row>
    <row r="19" spans="1:8" s="12" customFormat="1" ht="12.75">
      <c r="A19" s="10" t="s">
        <v>67</v>
      </c>
      <c r="B19" s="11">
        <f>SUM(B14:B18)</f>
        <v>5025.1328097000005</v>
      </c>
      <c r="C19" s="11"/>
      <c r="D19" s="11">
        <f>SUM(D14:D18)</f>
        <v>2727</v>
      </c>
      <c r="E19" s="11">
        <f>SUM(E14:E18)</f>
        <v>0</v>
      </c>
      <c r="F19" s="11">
        <f>SUM(F14:F18)</f>
        <v>5025.1328097000005</v>
      </c>
      <c r="G19" s="11"/>
      <c r="H19" s="11">
        <f>SUM(H14:H18)</f>
        <v>2727</v>
      </c>
    </row>
    <row r="20" spans="1:8" s="12" customFormat="1" ht="12.75">
      <c r="A20" s="10"/>
      <c r="B20" s="11"/>
      <c r="C20" s="11"/>
      <c r="D20" s="11"/>
      <c r="E20" s="11"/>
      <c r="F20" s="11"/>
      <c r="G20" s="11"/>
      <c r="H20" s="11"/>
    </row>
    <row r="21" spans="1:8" s="12" customFormat="1" ht="12.75">
      <c r="A21" s="10" t="s">
        <v>33</v>
      </c>
      <c r="B21" s="11">
        <f>F21</f>
        <v>494.10156</v>
      </c>
      <c r="C21" s="11"/>
      <c r="D21" s="11">
        <v>1122</v>
      </c>
      <c r="E21" s="11"/>
      <c r="F21" s="11">
        <f>'[1]P&amp;L 31032005 (2)'!$U$22/1000</f>
        <v>494.10156</v>
      </c>
      <c r="G21" s="11"/>
      <c r="H21" s="11">
        <v>1122</v>
      </c>
    </row>
    <row r="22" spans="1:8" s="12" customFormat="1" ht="12.75">
      <c r="A22" s="10" t="s">
        <v>50</v>
      </c>
      <c r="B22" s="11">
        <f>F22</f>
        <v>-3568.0476700000004</v>
      </c>
      <c r="C22" s="11"/>
      <c r="D22" s="40">
        <v>-2726</v>
      </c>
      <c r="E22" s="11"/>
      <c r="F22" s="11">
        <f>SUM('[1]P&amp;L 31032005 (2)'!$U$23:$U$27)/1000</f>
        <v>-3568.0476700000004</v>
      </c>
      <c r="G22" s="11"/>
      <c r="H22" s="11">
        <v>-2726</v>
      </c>
    </row>
    <row r="23" spans="1:8" s="12" customFormat="1" ht="12.75">
      <c r="A23" s="10"/>
      <c r="B23" s="24"/>
      <c r="C23" s="11"/>
      <c r="D23" s="24"/>
      <c r="E23" s="11"/>
      <c r="F23" s="24"/>
      <c r="G23" s="11"/>
      <c r="H23" s="24"/>
    </row>
    <row r="24" spans="1:8" s="12" customFormat="1" ht="12.75">
      <c r="A24" s="10"/>
      <c r="B24" s="11"/>
      <c r="C24" s="11"/>
      <c r="D24" s="11"/>
      <c r="E24" s="11"/>
      <c r="F24" s="11"/>
      <c r="G24" s="11"/>
      <c r="H24" s="11"/>
    </row>
    <row r="25" spans="1:14" s="12" customFormat="1" ht="12.75" customHeight="1">
      <c r="A25" s="10" t="s">
        <v>68</v>
      </c>
      <c r="B25" s="13">
        <f>SUM(B19:B24)</f>
        <v>1951.1866997000002</v>
      </c>
      <c r="C25" s="13"/>
      <c r="D25" s="13">
        <f>SUM(D19:D24)</f>
        <v>1123</v>
      </c>
      <c r="E25" s="13">
        <f>SUM(E19:E24)</f>
        <v>0</v>
      </c>
      <c r="F25" s="13">
        <f>SUM(F19:F24)</f>
        <v>1951.1866997000002</v>
      </c>
      <c r="G25" s="13"/>
      <c r="H25" s="13">
        <f>SUM(H19:H24)</f>
        <v>1123</v>
      </c>
      <c r="I25" s="14"/>
      <c r="K25" s="14"/>
      <c r="L25" s="14"/>
      <c r="M25" s="14"/>
      <c r="N25" s="14"/>
    </row>
    <row r="26" spans="1:8" s="12" customFormat="1" ht="12.75">
      <c r="A26" s="10"/>
      <c r="B26" s="11"/>
      <c r="C26" s="11"/>
      <c r="D26" s="11"/>
      <c r="E26" s="11"/>
      <c r="F26" s="11"/>
      <c r="G26" s="11"/>
      <c r="H26" s="11"/>
    </row>
    <row r="27" spans="1:8" s="12" customFormat="1" ht="12.75">
      <c r="A27" s="10"/>
      <c r="B27" s="11"/>
      <c r="C27" s="11"/>
      <c r="D27" s="11"/>
      <c r="E27" s="11"/>
      <c r="F27" s="11"/>
      <c r="G27" s="11"/>
      <c r="H27" s="11"/>
    </row>
    <row r="28" spans="1:8" s="12" customFormat="1" ht="12.75">
      <c r="A28" s="10" t="s">
        <v>34</v>
      </c>
      <c r="B28" s="11">
        <f>F28</f>
        <v>-387.97965000000005</v>
      </c>
      <c r="C28" s="11"/>
      <c r="D28" s="11">
        <v>-507</v>
      </c>
      <c r="E28" s="11"/>
      <c r="F28" s="11">
        <f>'[1]P&amp;L 31032005 (2)'!$U$33/1000</f>
        <v>-387.97965000000005</v>
      </c>
      <c r="G28" s="11"/>
      <c r="H28" s="11">
        <v>-507</v>
      </c>
    </row>
    <row r="29" spans="1:8" s="12" customFormat="1" ht="12.75">
      <c r="A29" s="10"/>
      <c r="B29" s="11"/>
      <c r="C29" s="11"/>
      <c r="D29" s="11"/>
      <c r="E29" s="11"/>
      <c r="F29" s="11"/>
      <c r="G29" s="11"/>
      <c r="H29" s="11"/>
    </row>
    <row r="30" spans="1:8" s="12" customFormat="1" ht="25.5">
      <c r="A30" s="10" t="s">
        <v>37</v>
      </c>
      <c r="B30" s="24">
        <f>F30</f>
        <v>0</v>
      </c>
      <c r="C30" s="11"/>
      <c r="D30" s="24">
        <v>-59</v>
      </c>
      <c r="E30" s="11"/>
      <c r="F30" s="24">
        <f>'[1]P&amp;L 31032005 (2)'!$U$34/100</f>
        <v>0</v>
      </c>
      <c r="G30" s="11"/>
      <c r="H30" s="24">
        <v>-59</v>
      </c>
    </row>
    <row r="31" spans="1:8" s="12" customFormat="1" ht="12.75">
      <c r="A31" s="10"/>
      <c r="B31" s="11"/>
      <c r="C31" s="11"/>
      <c r="D31" s="11"/>
      <c r="E31" s="11"/>
      <c r="F31" s="11"/>
      <c r="G31" s="11"/>
      <c r="H31" s="11"/>
    </row>
    <row r="32" spans="1:8" s="12" customFormat="1" ht="12.75">
      <c r="A32" s="10" t="s">
        <v>79</v>
      </c>
      <c r="B32" s="11">
        <f>SUM(B25:B30)</f>
        <v>1563.2070497000002</v>
      </c>
      <c r="C32" s="11"/>
      <c r="D32" s="11">
        <f>SUM(D25:D30)</f>
        <v>557</v>
      </c>
      <c r="E32" s="11"/>
      <c r="F32" s="11">
        <f>SUM(F25:F30)</f>
        <v>1563.2070497000002</v>
      </c>
      <c r="G32" s="11"/>
      <c r="H32" s="11">
        <f>SUM(H25:H30)</f>
        <v>557</v>
      </c>
    </row>
    <row r="33" spans="1:8" s="12" customFormat="1" ht="12.75">
      <c r="A33" s="10"/>
      <c r="B33" s="11"/>
      <c r="C33" s="11"/>
      <c r="D33" s="11"/>
      <c r="E33" s="11"/>
      <c r="F33" s="11"/>
      <c r="G33" s="11"/>
      <c r="H33" s="11"/>
    </row>
    <row r="34" spans="1:8" s="12" customFormat="1" ht="12.75">
      <c r="A34" s="10" t="s">
        <v>35</v>
      </c>
      <c r="B34" s="24">
        <f>F34</f>
        <v>-486.3277783159997</v>
      </c>
      <c r="C34" s="11"/>
      <c r="D34" s="24">
        <v>-201</v>
      </c>
      <c r="E34" s="11"/>
      <c r="F34" s="24">
        <f>'[1]P&amp;L 31032005 (2)'!$U$37/1000</f>
        <v>-486.3277783159997</v>
      </c>
      <c r="G34" s="11"/>
      <c r="H34" s="24">
        <v>-201</v>
      </c>
    </row>
    <row r="35" spans="1:8" s="12" customFormat="1" ht="12.75">
      <c r="A35" s="10"/>
      <c r="B35" s="11"/>
      <c r="C35" s="11"/>
      <c r="D35" s="11"/>
      <c r="E35" s="11"/>
      <c r="F35" s="11"/>
      <c r="G35" s="11"/>
      <c r="H35" s="11"/>
    </row>
    <row r="36" spans="1:8" s="12" customFormat="1" ht="12.75">
      <c r="A36" s="10" t="s">
        <v>80</v>
      </c>
      <c r="B36" s="11">
        <f>SUM(B32:B35)</f>
        <v>1076.8792713840005</v>
      </c>
      <c r="C36" s="11"/>
      <c r="D36" s="11">
        <f>SUM(D32:D35)</f>
        <v>356</v>
      </c>
      <c r="E36" s="11"/>
      <c r="F36" s="11">
        <f>SUM(F32:F35)</f>
        <v>1076.8792713840005</v>
      </c>
      <c r="G36" s="11"/>
      <c r="H36" s="11">
        <f>SUM(H32:H35)</f>
        <v>356</v>
      </c>
    </row>
    <row r="37" spans="1:8" s="12" customFormat="1" ht="12.75">
      <c r="A37" s="10"/>
      <c r="B37" s="11"/>
      <c r="C37" s="11"/>
      <c r="D37" s="11"/>
      <c r="E37" s="11"/>
      <c r="F37" s="11"/>
      <c r="G37" s="11"/>
      <c r="H37" s="11"/>
    </row>
    <row r="38" spans="1:8" s="12" customFormat="1" ht="12.75">
      <c r="A38" s="10" t="s">
        <v>36</v>
      </c>
      <c r="B38" s="24">
        <f>F38</f>
        <v>-865.102491249999</v>
      </c>
      <c r="C38" s="11"/>
      <c r="D38" s="24">
        <v>-233</v>
      </c>
      <c r="E38" s="11"/>
      <c r="F38" s="24">
        <f>'[1]P&amp;L 31032005 (2)'!$U$40/1000</f>
        <v>-865.102491249999</v>
      </c>
      <c r="G38" s="11"/>
      <c r="H38" s="24">
        <v>-233</v>
      </c>
    </row>
    <row r="39" spans="1:8" s="12" customFormat="1" ht="12.75">
      <c r="A39" s="10"/>
      <c r="B39" s="25"/>
      <c r="C39" s="11"/>
      <c r="D39" s="25"/>
      <c r="E39" s="11"/>
      <c r="F39" s="25"/>
      <c r="G39" s="11"/>
      <c r="H39" s="25"/>
    </row>
    <row r="40" spans="1:8" s="12" customFormat="1" ht="13.5" thickBot="1">
      <c r="A40" s="10" t="s">
        <v>81</v>
      </c>
      <c r="B40" s="26">
        <f>SUM(B36:B39)</f>
        <v>211.77678013400146</v>
      </c>
      <c r="C40" s="11"/>
      <c r="D40" s="26">
        <f>SUM(D36:D39)</f>
        <v>123</v>
      </c>
      <c r="E40" s="11"/>
      <c r="F40" s="26">
        <f>SUM(F36:F39)</f>
        <v>211.77678013400146</v>
      </c>
      <c r="G40" s="11"/>
      <c r="H40" s="26">
        <f>SUM(H36:H39)</f>
        <v>123</v>
      </c>
    </row>
    <row r="41" spans="1:8" s="12" customFormat="1" ht="13.5" thickTop="1">
      <c r="A41" s="10"/>
      <c r="B41" s="11"/>
      <c r="C41" s="11"/>
      <c r="D41" s="11"/>
      <c r="E41" s="11"/>
      <c r="F41" s="11"/>
      <c r="G41" s="11"/>
      <c r="H41" s="11"/>
    </row>
    <row r="42" spans="1:8" s="12" customFormat="1" ht="12.75" customHeight="1">
      <c r="A42" s="10" t="s">
        <v>135</v>
      </c>
      <c r="B42" s="11"/>
      <c r="C42" s="11"/>
      <c r="D42" s="11"/>
      <c r="E42" s="11"/>
      <c r="F42" s="11"/>
      <c r="G42" s="11"/>
      <c r="H42" s="11"/>
    </row>
    <row r="43" spans="1:8" s="12" customFormat="1" ht="12.75">
      <c r="A43" s="10" t="s">
        <v>53</v>
      </c>
      <c r="B43" s="50">
        <f>+(B40/44542)*100</f>
        <v>0.4754541334785179</v>
      </c>
      <c r="C43" s="50"/>
      <c r="D43" s="50">
        <f>+(D40/41482)*100</f>
        <v>0.2965141507159732</v>
      </c>
      <c r="E43" s="50"/>
      <c r="F43" s="50">
        <f>+(F40/44542)*100</f>
        <v>0.4754541334785179</v>
      </c>
      <c r="G43" s="28"/>
      <c r="H43" s="28">
        <f>+(H40/41482)*100</f>
        <v>0.2965141507159732</v>
      </c>
    </row>
    <row r="44" spans="1:8" s="12" customFormat="1" ht="12.75">
      <c r="A44" s="10" t="s">
        <v>54</v>
      </c>
      <c r="B44" s="47">
        <f>(B40/45786)*100</f>
        <v>0.4625361030314975</v>
      </c>
      <c r="C44" s="47"/>
      <c r="D44" s="47">
        <f>(D40/43177)*100</f>
        <v>0.28487389119206985</v>
      </c>
      <c r="E44" s="47"/>
      <c r="F44" s="47">
        <f>(F40/45786)*100</f>
        <v>0.4625361030314975</v>
      </c>
      <c r="G44" s="29"/>
      <c r="H44" s="47">
        <f>(H40/43177)*100</f>
        <v>0.28487389119206985</v>
      </c>
    </row>
    <row r="45" s="12" customFormat="1" ht="12.75"/>
    <row r="46" s="12" customFormat="1" ht="12.75">
      <c r="A46" s="12" t="s">
        <v>91</v>
      </c>
    </row>
    <row r="47" s="12" customFormat="1" ht="12.75">
      <c r="A47" s="12" t="s">
        <v>130</v>
      </c>
    </row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</sheetData>
  <printOptions horizontalCentered="1"/>
  <pageMargins left="0.39" right="0.19" top="1" bottom="1" header="0.5" footer="0.5"/>
  <pageSetup horizontalDpi="300" verticalDpi="300" orientation="portrait" paperSize="9" scale="95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SheetLayoutView="100" workbookViewId="0" topLeftCell="A14">
      <selection activeCell="B33" sqref="B33"/>
    </sheetView>
  </sheetViews>
  <sheetFormatPr defaultColWidth="9.140625" defaultRowHeight="12.75"/>
  <cols>
    <col min="1" max="1" width="7.7109375" style="3" customWidth="1"/>
    <col min="2" max="2" width="50.140625" style="3" customWidth="1"/>
    <col min="3" max="3" width="16.7109375" style="12" customWidth="1"/>
    <col min="4" max="4" width="1.7109375" style="12" customWidth="1"/>
    <col min="5" max="5" width="16.7109375" style="12" customWidth="1"/>
    <col min="6" max="16384" width="9.140625" style="3" customWidth="1"/>
  </cols>
  <sheetData>
    <row r="1" spans="1:5" s="2" customFormat="1" ht="15.75">
      <c r="A1" s="2" t="s">
        <v>9</v>
      </c>
      <c r="C1" s="16"/>
      <c r="D1" s="16"/>
      <c r="E1" s="16"/>
    </row>
    <row r="2" spans="3:5" s="2" customFormat="1" ht="15.75">
      <c r="C2" s="16"/>
      <c r="D2" s="16"/>
      <c r="E2" s="16"/>
    </row>
    <row r="3" spans="1:5" s="2" customFormat="1" ht="15.75">
      <c r="A3" s="2" t="s">
        <v>86</v>
      </c>
      <c r="C3" s="16"/>
      <c r="D3" s="16"/>
      <c r="E3" s="16"/>
    </row>
    <row r="4" spans="1:5" s="2" customFormat="1" ht="15.75">
      <c r="A4" s="2" t="s">
        <v>131</v>
      </c>
      <c r="C4" s="16"/>
      <c r="D4" s="16"/>
      <c r="E4" s="16"/>
    </row>
    <row r="6" spans="3:5" s="1" customFormat="1" ht="12.75">
      <c r="C6" s="17" t="s">
        <v>38</v>
      </c>
      <c r="D6" s="17"/>
      <c r="E6" s="17" t="s">
        <v>39</v>
      </c>
    </row>
    <row r="7" spans="3:5" s="1" customFormat="1" ht="12.75">
      <c r="C7" s="41" t="s">
        <v>128</v>
      </c>
      <c r="D7" s="18"/>
      <c r="E7" s="41" t="s">
        <v>92</v>
      </c>
    </row>
    <row r="8" spans="3:5" s="1" customFormat="1" ht="12.75">
      <c r="C8" s="17" t="s">
        <v>49</v>
      </c>
      <c r="D8" s="17"/>
      <c r="E8" s="17" t="s">
        <v>49</v>
      </c>
    </row>
    <row r="10" spans="1:5" ht="12.75">
      <c r="A10" s="1" t="s">
        <v>23</v>
      </c>
      <c r="C10" s="11">
        <f>'[1]bs line-up'!$U$28/1000</f>
        <v>7967.71064</v>
      </c>
      <c r="D10" s="11"/>
      <c r="E10" s="11">
        <v>8061</v>
      </c>
    </row>
    <row r="11" spans="1:5" ht="12.75">
      <c r="A11" s="1" t="s">
        <v>24</v>
      </c>
      <c r="C11" s="11">
        <f>'[1]bs line-up'!$U$34/1000</f>
        <v>325</v>
      </c>
      <c r="D11" s="11"/>
      <c r="E11" s="11">
        <v>325</v>
      </c>
    </row>
    <row r="12" spans="1:5" ht="12.75">
      <c r="A12" s="1" t="s">
        <v>134</v>
      </c>
      <c r="C12" s="11">
        <f>'[1]bs line-up'!$U$50/1000</f>
        <v>4627.98252</v>
      </c>
      <c r="D12" s="11"/>
      <c r="E12" s="11">
        <v>5024</v>
      </c>
    </row>
    <row r="13" spans="1:5" ht="12.75">
      <c r="A13" s="1" t="s">
        <v>88</v>
      </c>
      <c r="C13" s="11">
        <f>'[1]bs line-up'!$U$36/1000+54</f>
        <v>5627.132</v>
      </c>
      <c r="D13" s="11"/>
      <c r="E13" s="11">
        <v>5627</v>
      </c>
    </row>
    <row r="14" spans="1:5" ht="12.75">
      <c r="A14" s="1"/>
      <c r="C14" s="11"/>
      <c r="D14" s="11"/>
      <c r="E14" s="11"/>
    </row>
    <row r="15" spans="3:5" ht="12.75">
      <c r="C15" s="11"/>
      <c r="D15" s="11"/>
      <c r="E15" s="11"/>
    </row>
    <row r="16" spans="1:5" ht="12.75">
      <c r="A16" s="1" t="s">
        <v>10</v>
      </c>
      <c r="C16" s="11"/>
      <c r="D16" s="11"/>
      <c r="E16" s="11"/>
    </row>
    <row r="17" spans="2:5" ht="12.75">
      <c r="B17" s="3" t="s">
        <v>25</v>
      </c>
      <c r="C17" s="11">
        <f>'[1]bs line-up'!$U$39/1000-'[1]bs line-up'!$U$53/1000</f>
        <v>8644.442000000001</v>
      </c>
      <c r="D17" s="11"/>
      <c r="E17" s="11">
        <v>7940</v>
      </c>
    </row>
    <row r="18" spans="2:5" ht="12.75">
      <c r="B18" s="3" t="s">
        <v>29</v>
      </c>
      <c r="C18" s="49">
        <f>'[1]bs line-up'!$U$38/1000-C12*2</f>
        <v>48443.9104697</v>
      </c>
      <c r="D18" s="11"/>
      <c r="E18" s="11">
        <v>47048</v>
      </c>
    </row>
    <row r="19" spans="2:5" ht="12.75">
      <c r="B19" s="3" t="s">
        <v>28</v>
      </c>
      <c r="C19" s="11">
        <f>'[1]bs line-up'!$U$40/1000</f>
        <v>8273.81418</v>
      </c>
      <c r="D19" s="11"/>
      <c r="E19" s="11">
        <v>8030</v>
      </c>
    </row>
    <row r="20" spans="2:5" ht="12.75">
      <c r="B20" s="3" t="s">
        <v>11</v>
      </c>
      <c r="C20" s="11">
        <f>SUM('[1]bs line-up'!$U$41:$U$42)/1000-54</f>
        <v>25925.756739999997</v>
      </c>
      <c r="D20" s="11"/>
      <c r="E20" s="11">
        <f>30853+7</f>
        <v>30860</v>
      </c>
    </row>
    <row r="21" spans="2:5" ht="12.75">
      <c r="B21" s="3" t="s">
        <v>26</v>
      </c>
      <c r="C21" s="11">
        <f>SUM('[1]bs line-up'!$U$46:$U$47)/1000</f>
        <v>11700.913669999998</v>
      </c>
      <c r="D21" s="11"/>
      <c r="E21" s="11">
        <v>10133</v>
      </c>
    </row>
    <row r="22" spans="3:5" ht="12.75">
      <c r="C22" s="19">
        <f>SUM(C17:C21)</f>
        <v>102988.8370597</v>
      </c>
      <c r="D22" s="11"/>
      <c r="E22" s="19">
        <f>SUM(E17:E21)</f>
        <v>104011</v>
      </c>
    </row>
    <row r="23" spans="3:5" ht="12.75">
      <c r="C23" s="11"/>
      <c r="D23" s="11"/>
      <c r="E23" s="11"/>
    </row>
    <row r="24" spans="1:5" ht="12.75">
      <c r="A24" s="1" t="s">
        <v>12</v>
      </c>
      <c r="C24" s="11"/>
      <c r="D24" s="11"/>
      <c r="E24" s="11"/>
    </row>
    <row r="25" spans="2:5" ht="12.75">
      <c r="B25" s="3" t="s">
        <v>13</v>
      </c>
      <c r="C25" s="11">
        <f>SUM('[2]bs line-up'!$U$55:$U$56)/1000+'[2]bs line-up'!$U$61/1000-0.5</f>
        <v>30287.23548</v>
      </c>
      <c r="D25" s="11"/>
      <c r="E25" s="11">
        <v>37555</v>
      </c>
    </row>
    <row r="26" spans="2:5" ht="12.75">
      <c r="B26" s="3" t="s">
        <v>22</v>
      </c>
      <c r="C26" s="49">
        <f>SUM('[1]bs line-up'!$U$62:$U$63)/1000</f>
        <v>12466.04949</v>
      </c>
      <c r="D26" s="11"/>
      <c r="E26" s="11">
        <v>14396</v>
      </c>
    </row>
    <row r="27" spans="2:5" ht="12.75">
      <c r="B27" s="3" t="s">
        <v>8</v>
      </c>
      <c r="C27" s="11">
        <f>'[1]bs line-up'!$U$64/1000</f>
        <v>6711.6198324</v>
      </c>
      <c r="D27" s="11"/>
      <c r="E27" s="11">
        <v>7068</v>
      </c>
    </row>
    <row r="28" spans="3:5" ht="12.75">
      <c r="C28" s="19">
        <f>SUM(C24:C27)</f>
        <v>49464.9048024</v>
      </c>
      <c r="D28" s="11"/>
      <c r="E28" s="19">
        <f>SUM(E24:E27)</f>
        <v>59019</v>
      </c>
    </row>
    <row r="29" spans="3:5" ht="12.75">
      <c r="C29" s="11"/>
      <c r="D29" s="11"/>
      <c r="E29" s="11"/>
    </row>
    <row r="30" spans="1:5" ht="12.75">
      <c r="A30" s="1" t="s">
        <v>55</v>
      </c>
      <c r="C30" s="11">
        <f>+C22-C28</f>
        <v>53523.9322573</v>
      </c>
      <c r="D30" s="11"/>
      <c r="E30" s="11">
        <f>+E22-+E28</f>
        <v>44992</v>
      </c>
    </row>
    <row r="31" spans="3:5" ht="12.75">
      <c r="C31" s="11"/>
      <c r="D31" s="11"/>
      <c r="E31" s="11"/>
    </row>
    <row r="32" spans="3:5" s="1" customFormat="1" ht="13.5" thickBot="1">
      <c r="C32" s="23">
        <f>+C30+SUM(C9:C14)</f>
        <v>72071.7574173</v>
      </c>
      <c r="D32" s="39"/>
      <c r="E32" s="23">
        <f>+E30+SUM(E9:E14)</f>
        <v>64029</v>
      </c>
    </row>
    <row r="33" spans="2:5" ht="13.5" thickTop="1">
      <c r="B33" s="3" t="s">
        <v>0</v>
      </c>
      <c r="C33" s="11" t="s">
        <v>0</v>
      </c>
      <c r="D33" s="11"/>
      <c r="E33" s="11"/>
    </row>
    <row r="34" spans="1:5" ht="12.75">
      <c r="A34" s="3" t="s">
        <v>15</v>
      </c>
      <c r="C34" s="11">
        <f>'[2]bs line-up'!$U$9/1000</f>
        <v>46661.879</v>
      </c>
      <c r="D34" s="11"/>
      <c r="E34" s="11">
        <v>42415</v>
      </c>
    </row>
    <row r="35" spans="1:5" ht="12.75">
      <c r="A35" s="3" t="s">
        <v>16</v>
      </c>
      <c r="C35" s="11" t="s">
        <v>0</v>
      </c>
      <c r="D35" s="11"/>
      <c r="E35" s="11"/>
    </row>
    <row r="36" spans="2:5" ht="12.75">
      <c r="B36" s="3" t="s">
        <v>17</v>
      </c>
      <c r="C36" s="11">
        <f>'[2]bs line-up'!$U$10/1000</f>
        <v>9503.87823</v>
      </c>
      <c r="D36" s="11"/>
      <c r="E36" s="11">
        <v>7687</v>
      </c>
    </row>
    <row r="37" spans="2:5" ht="12.75">
      <c r="B37" s="3" t="s">
        <v>18</v>
      </c>
      <c r="C37" s="11">
        <f>'[2]bs line-up'!$U$12/1000</f>
        <v>5159.613080133992</v>
      </c>
      <c r="D37" s="11"/>
      <c r="E37" s="11">
        <v>4948</v>
      </c>
    </row>
    <row r="38" spans="2:5" ht="12.75">
      <c r="B38" s="3" t="s">
        <v>19</v>
      </c>
      <c r="C38" s="24">
        <f>'[1]bs line-up'!$U$11/1000+0.5</f>
        <v>30.494299999999814</v>
      </c>
      <c r="D38" s="11"/>
      <c r="E38" s="24">
        <v>30</v>
      </c>
    </row>
    <row r="39" spans="1:5" ht="12.75">
      <c r="A39" s="1" t="s">
        <v>14</v>
      </c>
      <c r="C39" s="11">
        <f>SUM(C34:C38)</f>
        <v>61355.86461013399</v>
      </c>
      <c r="D39" s="11"/>
      <c r="E39" s="11">
        <f>SUM(E34:E38)</f>
        <v>55080</v>
      </c>
    </row>
    <row r="40" spans="3:5" ht="12.75">
      <c r="C40" s="11"/>
      <c r="D40" s="11"/>
      <c r="E40" s="11"/>
    </row>
    <row r="41" spans="1:5" ht="12.75">
      <c r="A41" s="1" t="s">
        <v>20</v>
      </c>
      <c r="C41" s="11">
        <f>'[1]bs line-up'!$U$15/1000</f>
        <v>3924.575327249999</v>
      </c>
      <c r="D41" s="11"/>
      <c r="E41" s="11">
        <v>4004</v>
      </c>
    </row>
    <row r="42" spans="3:5" ht="12.75">
      <c r="C42" s="11"/>
      <c r="D42" s="11"/>
      <c r="E42" s="11"/>
    </row>
    <row r="43" spans="1:5" ht="12.75">
      <c r="A43" s="1" t="s">
        <v>27</v>
      </c>
      <c r="C43" s="11">
        <f>'[1]bs line-up'!$U$19/1000</f>
        <v>230.663</v>
      </c>
      <c r="D43" s="11"/>
      <c r="E43" s="11">
        <v>1104</v>
      </c>
    </row>
    <row r="44" spans="1:5" ht="12.75">
      <c r="A44" s="1" t="s">
        <v>21</v>
      </c>
      <c r="C44" s="11">
        <f>'[1]bs line-up'!$U$20/1000</f>
        <v>6399.274530000001</v>
      </c>
      <c r="D44" s="11"/>
      <c r="E44" s="11">
        <v>3680</v>
      </c>
    </row>
    <row r="45" spans="1:5" ht="12.75">
      <c r="A45" s="1" t="s">
        <v>87</v>
      </c>
      <c r="C45" s="11">
        <f>'[1]bs line-up'!$U$18/1000</f>
        <v>161.377</v>
      </c>
      <c r="D45" s="11"/>
      <c r="E45" s="11">
        <v>161</v>
      </c>
    </row>
    <row r="46" spans="3:5" ht="12.75">
      <c r="C46" s="11"/>
      <c r="D46" s="11"/>
      <c r="E46" s="11"/>
    </row>
    <row r="47" spans="3:5" s="1" customFormat="1" ht="13.5" thickBot="1">
      <c r="C47" s="23">
        <f>SUM(C39:C46)</f>
        <v>72071.75446738399</v>
      </c>
      <c r="D47" s="39"/>
      <c r="E47" s="23">
        <f>SUM(E39:E46)</f>
        <v>64029</v>
      </c>
    </row>
    <row r="48" spans="3:5" s="1" customFormat="1" ht="13.5" thickTop="1">
      <c r="C48" s="39"/>
      <c r="D48" s="39"/>
      <c r="E48" s="39"/>
    </row>
    <row r="49" spans="3:5" s="1" customFormat="1" ht="12.75">
      <c r="C49" s="48"/>
      <c r="D49" s="39"/>
      <c r="E49" s="39"/>
    </row>
    <row r="50" spans="3:5" ht="12.75">
      <c r="C50" s="11"/>
      <c r="D50" s="11"/>
      <c r="E50" s="11"/>
    </row>
    <row r="51" s="12" customFormat="1" ht="12.75">
      <c r="A51" s="12" t="s">
        <v>91</v>
      </c>
    </row>
    <row r="52" s="12" customFormat="1" ht="12.75">
      <c r="A52" s="12" t="s">
        <v>130</v>
      </c>
    </row>
    <row r="53" ht="12.75">
      <c r="A53" s="44"/>
    </row>
    <row r="55" spans="3:5" ht="12.75">
      <c r="C55" s="11">
        <f>+C47-C32</f>
        <v>-0.002949916015495546</v>
      </c>
      <c r="D55" s="11"/>
      <c r="E55" s="11">
        <f>+E47-E32</f>
        <v>0</v>
      </c>
    </row>
  </sheetData>
  <printOptions/>
  <pageMargins left="0.67" right="0.19" top="1" bottom="0.75" header="0.5" footer="0.5"/>
  <pageSetup horizontalDpi="300" verticalDpi="300" orientation="portrait" paperSize="9" scale="94" r:id="rId1"/>
  <headerFooter alignWithMargins="0">
    <oddHeader>&amp;R2</oddHeader>
  </headerFooter>
  <rowBreaks count="1" manualBreakCount="1">
    <brk id="5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SheetLayoutView="100" workbookViewId="0" topLeftCell="A60">
      <selection activeCell="K30" sqref="K30"/>
    </sheetView>
  </sheetViews>
  <sheetFormatPr defaultColWidth="9.140625" defaultRowHeight="12.75"/>
  <cols>
    <col min="1" max="1" width="2.7109375" style="3" customWidth="1"/>
    <col min="2" max="2" width="3.28125" style="3" customWidth="1"/>
    <col min="3" max="7" width="9.140625" style="3" customWidth="1"/>
    <col min="8" max="8" width="3.421875" style="3" customWidth="1"/>
    <col min="9" max="9" width="5.421875" style="3" customWidth="1"/>
    <col min="10" max="10" width="7.140625" style="3" customWidth="1"/>
    <col min="11" max="11" width="13.00390625" style="3" customWidth="1"/>
    <col min="12" max="12" width="1.421875" style="3" customWidth="1"/>
    <col min="13" max="13" width="11.7109375" style="3" customWidth="1"/>
    <col min="14" max="16384" width="9.140625" style="3" customWidth="1"/>
  </cols>
  <sheetData>
    <row r="1" ht="15.75">
      <c r="A1" s="2" t="s">
        <v>9</v>
      </c>
    </row>
    <row r="2" ht="15.75">
      <c r="A2" s="2" t="s">
        <v>82</v>
      </c>
    </row>
    <row r="3" ht="15.75">
      <c r="A3" s="2" t="s">
        <v>132</v>
      </c>
    </row>
    <row r="4" ht="12.75">
      <c r="A4" s="1"/>
    </row>
    <row r="5" spans="11:13" ht="12.75">
      <c r="K5" s="55">
        <v>38442</v>
      </c>
      <c r="M5" s="55">
        <v>38077</v>
      </c>
    </row>
    <row r="6" spans="11:13" ht="12.75">
      <c r="K6" s="8" t="s">
        <v>49</v>
      </c>
      <c r="M6" s="8" t="s">
        <v>49</v>
      </c>
    </row>
    <row r="7" ht="12.75">
      <c r="K7" s="56"/>
    </row>
    <row r="8" spans="1:11" ht="12.75">
      <c r="A8" s="1" t="s">
        <v>69</v>
      </c>
      <c r="K8" s="51"/>
    </row>
    <row r="9" spans="2:13" ht="12.75">
      <c r="B9" s="3" t="s">
        <v>121</v>
      </c>
      <c r="K9" s="51">
        <v>1563</v>
      </c>
      <c r="M9" s="51">
        <v>557</v>
      </c>
    </row>
    <row r="10" spans="11:13" ht="12.75">
      <c r="K10" s="51"/>
      <c r="M10" s="51"/>
    </row>
    <row r="11" spans="2:13" ht="12.75">
      <c r="B11" s="3" t="s">
        <v>93</v>
      </c>
      <c r="K11" s="51"/>
      <c r="M11" s="51"/>
    </row>
    <row r="12" spans="3:13" ht="12.75">
      <c r="C12" s="3" t="s">
        <v>94</v>
      </c>
      <c r="K12" s="51">
        <v>306</v>
      </c>
      <c r="M12" s="51">
        <v>369</v>
      </c>
    </row>
    <row r="13" spans="3:13" ht="12.75">
      <c r="C13" s="3" t="s">
        <v>95</v>
      </c>
      <c r="K13" s="51">
        <v>0</v>
      </c>
      <c r="M13" s="51">
        <v>-120</v>
      </c>
    </row>
    <row r="14" spans="3:13" ht="12.75" hidden="1">
      <c r="C14" s="3" t="s">
        <v>96</v>
      </c>
      <c r="K14" s="51">
        <v>0</v>
      </c>
      <c r="M14" s="51">
        <v>0</v>
      </c>
    </row>
    <row r="15" spans="3:13" ht="12.75" hidden="1">
      <c r="C15" s="3" t="s">
        <v>89</v>
      </c>
      <c r="K15" s="51">
        <v>0</v>
      </c>
      <c r="M15" s="51">
        <v>0</v>
      </c>
    </row>
    <row r="16" spans="3:13" ht="12.75">
      <c r="C16" s="3" t="s">
        <v>70</v>
      </c>
      <c r="K16" s="51">
        <v>-121</v>
      </c>
      <c r="M16" s="51">
        <v>-59</v>
      </c>
    </row>
    <row r="17" spans="3:13" ht="12.75">
      <c r="C17" s="3" t="s">
        <v>97</v>
      </c>
      <c r="K17" s="51">
        <v>388</v>
      </c>
      <c r="M17" s="51">
        <v>507</v>
      </c>
    </row>
    <row r="18" spans="3:13" ht="12.75">
      <c r="C18" s="3" t="s">
        <v>98</v>
      </c>
      <c r="K18" s="24">
        <v>0</v>
      </c>
      <c r="M18" s="24">
        <v>-64</v>
      </c>
    </row>
    <row r="19" spans="3:13" ht="14.25" customHeight="1" hidden="1">
      <c r="C19" s="3" t="s">
        <v>90</v>
      </c>
      <c r="K19" s="51">
        <v>0</v>
      </c>
      <c r="M19" s="51">
        <v>0</v>
      </c>
    </row>
    <row r="20" spans="3:13" ht="14.25" customHeight="1" hidden="1">
      <c r="C20" s="3" t="s">
        <v>99</v>
      </c>
      <c r="K20" s="51">
        <v>0</v>
      </c>
      <c r="M20" s="51">
        <v>0</v>
      </c>
    </row>
    <row r="21" spans="3:13" ht="14.25" customHeight="1" hidden="1">
      <c r="C21" s="3" t="s">
        <v>100</v>
      </c>
      <c r="K21" s="51">
        <v>0</v>
      </c>
      <c r="M21" s="51">
        <v>0</v>
      </c>
    </row>
    <row r="22" spans="3:13" ht="14.25" customHeight="1" hidden="1">
      <c r="C22" s="3" t="s">
        <v>122</v>
      </c>
      <c r="K22" s="24">
        <v>0</v>
      </c>
      <c r="M22" s="24">
        <v>0</v>
      </c>
    </row>
    <row r="23" spans="11:13" ht="12.75">
      <c r="K23" s="11"/>
      <c r="M23" s="11"/>
    </row>
    <row r="24" spans="2:13" ht="12.75">
      <c r="B24" s="3" t="s">
        <v>136</v>
      </c>
      <c r="K24" s="40">
        <f>SUM(K9:K23)</f>
        <v>2136</v>
      </c>
      <c r="L24" s="52"/>
      <c r="M24" s="40">
        <f>SUM(M9:M23)</f>
        <v>1190</v>
      </c>
    </row>
    <row r="25" spans="11:13" ht="12.75">
      <c r="K25" s="51"/>
      <c r="M25" s="51"/>
    </row>
    <row r="26" spans="2:13" ht="12.75">
      <c r="B26" s="3" t="s">
        <v>119</v>
      </c>
      <c r="K26" s="51"/>
      <c r="M26" s="51"/>
    </row>
    <row r="27" spans="3:13" ht="12.75">
      <c r="C27" s="3" t="s">
        <v>28</v>
      </c>
      <c r="K27" s="11">
        <v>-244</v>
      </c>
      <c r="L27" s="12"/>
      <c r="M27" s="11">
        <v>-3356</v>
      </c>
    </row>
    <row r="28" spans="3:13" ht="12.75">
      <c r="C28" s="3" t="s">
        <v>101</v>
      </c>
      <c r="K28" s="11">
        <v>-704</v>
      </c>
      <c r="L28" s="12"/>
      <c r="M28" s="11">
        <v>319</v>
      </c>
    </row>
    <row r="29" spans="3:13" ht="12.75">
      <c r="C29" s="3" t="s">
        <v>77</v>
      </c>
      <c r="K29" s="40">
        <f>5172+585+6-3+110-168-1616+219-2540</f>
        <v>1765</v>
      </c>
      <c r="L29" s="12"/>
      <c r="M29" s="11">
        <v>4308</v>
      </c>
    </row>
    <row r="30" spans="3:13" ht="12.75">
      <c r="C30" s="3" t="s">
        <v>102</v>
      </c>
      <c r="K30" s="11">
        <v>4934</v>
      </c>
      <c r="L30" s="12"/>
      <c r="M30" s="11">
        <v>4664</v>
      </c>
    </row>
    <row r="31" spans="3:13" ht="12.75">
      <c r="C31" s="3" t="s">
        <v>103</v>
      </c>
      <c r="K31" s="11">
        <v>-7268</v>
      </c>
      <c r="L31" s="12"/>
      <c r="M31" s="11">
        <v>1384</v>
      </c>
    </row>
    <row r="32" spans="3:13" ht="12.75">
      <c r="C32" s="3" t="s">
        <v>120</v>
      </c>
      <c r="K32" s="24">
        <v>-396</v>
      </c>
      <c r="L32" s="12"/>
      <c r="M32" s="24">
        <v>0</v>
      </c>
    </row>
    <row r="33" spans="3:13" ht="12.75" hidden="1">
      <c r="C33" s="3" t="s">
        <v>107</v>
      </c>
      <c r="K33" s="11">
        <v>0</v>
      </c>
      <c r="L33" s="12"/>
      <c r="M33" s="11">
        <v>0</v>
      </c>
    </row>
    <row r="34" spans="3:13" ht="12.75" hidden="1">
      <c r="C34" s="3" t="s">
        <v>78</v>
      </c>
      <c r="K34" s="24">
        <v>0</v>
      </c>
      <c r="L34" s="12"/>
      <c r="M34" s="24">
        <v>0</v>
      </c>
    </row>
    <row r="35" spans="11:13" ht="12.75">
      <c r="K35" s="11">
        <f>SUM(K27:K34)</f>
        <v>-1913</v>
      </c>
      <c r="L35" s="12"/>
      <c r="M35" s="11">
        <f>SUM(M27:M34)</f>
        <v>7319</v>
      </c>
    </row>
    <row r="36" spans="11:13" ht="12.75">
      <c r="K36" s="11"/>
      <c r="M36" s="11"/>
    </row>
    <row r="37" spans="2:13" ht="12.75">
      <c r="B37" s="3" t="s">
        <v>123</v>
      </c>
      <c r="K37" s="51">
        <f>+K24+K35</f>
        <v>223</v>
      </c>
      <c r="M37" s="51">
        <f>+M24+M35</f>
        <v>8509</v>
      </c>
    </row>
    <row r="38" spans="11:13" ht="12.75">
      <c r="K38" s="51"/>
      <c r="M38" s="51"/>
    </row>
    <row r="39" spans="3:13" ht="12.75">
      <c r="C39" s="3" t="s">
        <v>104</v>
      </c>
      <c r="K39" s="11">
        <v>-356</v>
      </c>
      <c r="L39" s="12"/>
      <c r="M39" s="11">
        <v>-286</v>
      </c>
    </row>
    <row r="40" spans="3:13" ht="12.75">
      <c r="C40" s="3" t="s">
        <v>71</v>
      </c>
      <c r="K40" s="11">
        <f>-K16</f>
        <v>121</v>
      </c>
      <c r="L40" s="12"/>
      <c r="M40" s="11">
        <v>59</v>
      </c>
    </row>
    <row r="41" spans="3:13" ht="12.75">
      <c r="C41" s="3" t="s">
        <v>72</v>
      </c>
      <c r="K41" s="24">
        <f>-K17</f>
        <v>-388</v>
      </c>
      <c r="L41" s="12"/>
      <c r="M41" s="24">
        <v>-507</v>
      </c>
    </row>
    <row r="42" spans="11:13" ht="12.75">
      <c r="K42" s="11">
        <f>SUM(K39:K41)</f>
        <v>-623</v>
      </c>
      <c r="L42" s="12"/>
      <c r="M42" s="11">
        <f>SUM(M39:M41)</f>
        <v>-734</v>
      </c>
    </row>
    <row r="43" spans="11:13" ht="12.75">
      <c r="K43" s="51"/>
      <c r="M43" s="11"/>
    </row>
    <row r="44" spans="2:13" ht="12.75">
      <c r="B44" s="3" t="s">
        <v>124</v>
      </c>
      <c r="K44" s="24">
        <f>+K37+K42</f>
        <v>-400</v>
      </c>
      <c r="M44" s="24">
        <f>+M37+M42</f>
        <v>7775</v>
      </c>
    </row>
    <row r="45" spans="11:13" ht="12.75">
      <c r="K45" s="11"/>
      <c r="M45" s="11"/>
    </row>
    <row r="46" spans="2:13" ht="12.75">
      <c r="B46" s="1" t="s">
        <v>73</v>
      </c>
      <c r="K46" s="51"/>
      <c r="M46" s="51"/>
    </row>
    <row r="47" spans="3:13" ht="12.75">
      <c r="C47" s="3" t="s">
        <v>74</v>
      </c>
      <c r="K47" s="51">
        <v>0</v>
      </c>
      <c r="M47" s="51">
        <v>-205</v>
      </c>
    </row>
    <row r="48" spans="3:13" ht="12.75">
      <c r="C48" s="3" t="s">
        <v>106</v>
      </c>
      <c r="K48" s="24">
        <v>0</v>
      </c>
      <c r="M48" s="24">
        <v>434</v>
      </c>
    </row>
    <row r="50" spans="2:13" ht="12.75">
      <c r="B50" s="3" t="s">
        <v>125</v>
      </c>
      <c r="K50" s="11">
        <f>SUM(K47:K49)</f>
        <v>0</v>
      </c>
      <c r="M50" s="11">
        <f>SUM(M47:M49)</f>
        <v>229</v>
      </c>
    </row>
    <row r="51" spans="11:13" ht="12.75">
      <c r="K51" s="51"/>
      <c r="M51" s="51"/>
    </row>
    <row r="52" spans="2:13" ht="12.75">
      <c r="B52" s="1" t="s">
        <v>75</v>
      </c>
      <c r="K52" s="51"/>
      <c r="M52" s="51"/>
    </row>
    <row r="53" spans="3:13" ht="12.75">
      <c r="C53" s="3" t="s">
        <v>108</v>
      </c>
      <c r="K53" s="51">
        <v>-873</v>
      </c>
      <c r="M53" s="51">
        <v>-401</v>
      </c>
    </row>
    <row r="54" spans="3:13" ht="12.75">
      <c r="C54" s="3" t="s">
        <v>109</v>
      </c>
      <c r="K54" s="51">
        <v>-1930</v>
      </c>
      <c r="M54" s="51">
        <v>-1486</v>
      </c>
    </row>
    <row r="55" spans="3:13" ht="12.75">
      <c r="C55" s="3" t="s">
        <v>110</v>
      </c>
      <c r="K55" s="24">
        <v>6064</v>
      </c>
      <c r="M55" s="24">
        <v>3722</v>
      </c>
    </row>
    <row r="56" spans="3:13" ht="12.75" hidden="1">
      <c r="C56" s="3" t="s">
        <v>111</v>
      </c>
      <c r="K56" s="24">
        <v>0</v>
      </c>
      <c r="M56" s="24">
        <v>0</v>
      </c>
    </row>
    <row r="57" spans="11:13" ht="12.75">
      <c r="K57" s="51"/>
      <c r="M57" s="51"/>
    </row>
    <row r="58" spans="2:13" ht="12.75">
      <c r="B58" s="3" t="s">
        <v>126</v>
      </c>
      <c r="K58" s="11">
        <f>SUM(K53:K57)</f>
        <v>3261</v>
      </c>
      <c r="L58" s="12"/>
      <c r="M58" s="11">
        <f>SUM(M53:M57)</f>
        <v>1835</v>
      </c>
    </row>
    <row r="59" spans="11:13" ht="12.75">
      <c r="K59" s="51"/>
      <c r="M59" s="51"/>
    </row>
    <row r="60" spans="2:13" ht="12.75">
      <c r="B60" s="1" t="s">
        <v>138</v>
      </c>
      <c r="K60" s="51"/>
      <c r="M60" s="51"/>
    </row>
    <row r="61" spans="2:13" ht="12.75">
      <c r="B61" s="1" t="s">
        <v>112</v>
      </c>
      <c r="K61" s="51">
        <f>+K44+K50+K58</f>
        <v>2861</v>
      </c>
      <c r="M61" s="51">
        <f>+M44+M50+M58</f>
        <v>9839</v>
      </c>
    </row>
    <row r="62" spans="2:13" ht="12.75">
      <c r="B62" s="1"/>
      <c r="K62" s="51"/>
      <c r="M62" s="51"/>
    </row>
    <row r="63" spans="2:13" ht="12.75">
      <c r="B63" s="1" t="s">
        <v>113</v>
      </c>
      <c r="K63" s="51"/>
      <c r="M63" s="51"/>
    </row>
    <row r="64" spans="2:13" ht="12.75">
      <c r="B64" s="1" t="s">
        <v>112</v>
      </c>
      <c r="K64" s="51">
        <v>-1373</v>
      </c>
      <c r="M64" s="51">
        <v>-7477</v>
      </c>
    </row>
    <row r="65" spans="2:13" ht="12.75">
      <c r="B65" s="1"/>
      <c r="K65" s="51"/>
      <c r="M65" s="51"/>
    </row>
    <row r="66" spans="2:13" ht="12.75">
      <c r="B66" s="1" t="s">
        <v>114</v>
      </c>
      <c r="K66" s="51"/>
      <c r="M66" s="51"/>
    </row>
    <row r="67" spans="2:13" ht="13.5" thickBot="1">
      <c r="B67" s="1" t="s">
        <v>112</v>
      </c>
      <c r="K67" s="54">
        <f>SUM(K61:K64)</f>
        <v>1488</v>
      </c>
      <c r="M67" s="54">
        <f>SUM(M61:M64)</f>
        <v>2362</v>
      </c>
    </row>
    <row r="68" spans="11:13" ht="12.75">
      <c r="K68" s="51"/>
      <c r="M68" s="51"/>
    </row>
    <row r="69" spans="11:13" ht="12.75">
      <c r="K69" s="51"/>
      <c r="M69" s="51"/>
    </row>
    <row r="70" spans="2:13" ht="12.75">
      <c r="B70" s="3" t="s">
        <v>115</v>
      </c>
      <c r="K70" s="51"/>
      <c r="M70" s="51"/>
    </row>
    <row r="71" spans="3:13" ht="12.75">
      <c r="C71" s="3" t="s">
        <v>116</v>
      </c>
      <c r="K71" s="51">
        <v>8036</v>
      </c>
      <c r="M71" s="51">
        <v>5890</v>
      </c>
    </row>
    <row r="72" spans="3:13" ht="12.75">
      <c r="C72" s="3" t="s">
        <v>117</v>
      </c>
      <c r="K72" s="51">
        <v>3665</v>
      </c>
      <c r="M72" s="51">
        <v>1606</v>
      </c>
    </row>
    <row r="73" spans="3:13" ht="12.75">
      <c r="C73" s="3" t="s">
        <v>118</v>
      </c>
      <c r="K73" s="51">
        <v>-10213</v>
      </c>
      <c r="M73" s="51">
        <v>-5134</v>
      </c>
    </row>
    <row r="74" spans="11:13" ht="13.5" thickBot="1">
      <c r="K74" s="53">
        <f>SUM(K71:K73)</f>
        <v>1488</v>
      </c>
      <c r="M74" s="54">
        <f>SUM(M71:M73)</f>
        <v>2362</v>
      </c>
    </row>
    <row r="75" spans="11:13" ht="12.75">
      <c r="K75" s="45"/>
      <c r="M75" s="11"/>
    </row>
    <row r="76" spans="11:13" ht="12.75">
      <c r="K76" s="45"/>
      <c r="M76" s="11"/>
    </row>
    <row r="77" spans="1:13" ht="12.75">
      <c r="A77" s="12" t="s">
        <v>105</v>
      </c>
      <c r="M77" s="51"/>
    </row>
    <row r="78" spans="1:13" ht="12.75">
      <c r="A78" s="12" t="s">
        <v>130</v>
      </c>
      <c r="M78" s="51"/>
    </row>
    <row r="79" ht="12.75">
      <c r="M79" s="51"/>
    </row>
    <row r="80" ht="12.75">
      <c r="M80" s="51"/>
    </row>
  </sheetData>
  <printOptions/>
  <pageMargins left="0.5" right="0.1" top="1" bottom="0.2" header="0.5" footer="0.5"/>
  <pageSetup firstPageNumber="3" useFirstPageNumber="1" horizontalDpi="300" verticalDpi="300" orientation="portrait" paperSize="9" scale="83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workbookViewId="0" topLeftCell="A16">
      <selection activeCell="E25" sqref="E25"/>
    </sheetView>
  </sheetViews>
  <sheetFormatPr defaultColWidth="9.140625" defaultRowHeight="12.75"/>
  <cols>
    <col min="1" max="1" width="16.00390625" style="3" customWidth="1"/>
    <col min="2" max="2" width="1.28515625" style="3" customWidth="1"/>
    <col min="3" max="3" width="20.00390625" style="3" customWidth="1"/>
    <col min="4" max="4" width="0.71875" style="3" customWidth="1"/>
    <col min="5" max="5" width="14.7109375" style="3" customWidth="1"/>
    <col min="6" max="6" width="2.28125" style="3" customWidth="1"/>
    <col min="7" max="7" width="14.7109375" style="3" customWidth="1"/>
    <col min="8" max="8" width="2.28125" style="3" customWidth="1"/>
    <col min="9" max="9" width="14.7109375" style="3" customWidth="1"/>
    <col min="10" max="10" width="2.28125" style="3" customWidth="1"/>
    <col min="11" max="11" width="14.7109375" style="3" customWidth="1"/>
    <col min="12" max="12" width="2.28125" style="3" customWidth="1"/>
    <col min="13" max="13" width="14.7109375" style="3" customWidth="1"/>
    <col min="14" max="14" width="2.28125" style="3" customWidth="1"/>
    <col min="15" max="15" width="16.00390625" style="3" customWidth="1"/>
    <col min="16" max="19" width="9.28125" style="3" customWidth="1"/>
    <col min="20" max="16384" width="9.140625" style="3" customWidth="1"/>
  </cols>
  <sheetData>
    <row r="1" spans="1:2" s="20" customFormat="1" ht="15.75">
      <c r="A1" s="2" t="s">
        <v>9</v>
      </c>
      <c r="B1" s="2"/>
    </row>
    <row r="2" spans="1:2" s="20" customFormat="1" ht="15.75">
      <c r="A2" s="2"/>
      <c r="B2" s="2"/>
    </row>
    <row r="3" spans="1:2" s="20" customFormat="1" ht="15.75">
      <c r="A3" s="2" t="s">
        <v>85</v>
      </c>
      <c r="B3" s="2"/>
    </row>
    <row r="4" spans="1:2" s="20" customFormat="1" ht="15.75">
      <c r="A4" s="2" t="s">
        <v>127</v>
      </c>
      <c r="B4" s="2"/>
    </row>
    <row r="5" spans="1:2" s="20" customFormat="1" ht="15.75">
      <c r="A5" s="2"/>
      <c r="B5" s="2"/>
    </row>
    <row r="7" spans="5:15" s="30" customFormat="1" ht="12.75">
      <c r="E7" s="31" t="s">
        <v>56</v>
      </c>
      <c r="F7" s="31"/>
      <c r="G7" s="31" t="s">
        <v>56</v>
      </c>
      <c r="H7" s="31"/>
      <c r="I7" s="31" t="s">
        <v>57</v>
      </c>
      <c r="J7" s="31"/>
      <c r="K7" s="31" t="s">
        <v>58</v>
      </c>
      <c r="L7" s="31"/>
      <c r="M7" s="31" t="s">
        <v>59</v>
      </c>
      <c r="N7" s="32"/>
      <c r="O7" s="32"/>
    </row>
    <row r="8" spans="5:15" s="30" customFormat="1" ht="12.75">
      <c r="E8" s="31" t="s">
        <v>57</v>
      </c>
      <c r="F8" s="31"/>
      <c r="G8" s="31" t="s">
        <v>60</v>
      </c>
      <c r="H8" s="31"/>
      <c r="I8" s="31" t="s">
        <v>61</v>
      </c>
      <c r="J8" s="31"/>
      <c r="K8" s="31" t="s">
        <v>62</v>
      </c>
      <c r="L8" s="31"/>
      <c r="M8" s="31" t="s">
        <v>63</v>
      </c>
      <c r="N8" s="32"/>
      <c r="O8" s="31" t="s">
        <v>40</v>
      </c>
    </row>
    <row r="9" spans="5:15" s="30" customFormat="1" ht="12.75"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5:15" s="30" customFormat="1" ht="12.75">
      <c r="E10" s="31" t="s">
        <v>49</v>
      </c>
      <c r="F10" s="31"/>
      <c r="G10" s="31" t="s">
        <v>49</v>
      </c>
      <c r="H10" s="31"/>
      <c r="I10" s="31" t="s">
        <v>49</v>
      </c>
      <c r="J10" s="31"/>
      <c r="K10" s="31" t="s">
        <v>49</v>
      </c>
      <c r="L10" s="31"/>
      <c r="M10" s="31" t="s">
        <v>49</v>
      </c>
      <c r="N10" s="31"/>
      <c r="O10" s="31" t="s">
        <v>49</v>
      </c>
    </row>
    <row r="11" s="30" customFormat="1" ht="12.75"/>
    <row r="12" spans="5:15" s="30" customFormat="1" ht="12.75">
      <c r="E12" s="35"/>
      <c r="F12" s="33"/>
      <c r="G12" s="35"/>
      <c r="H12" s="33"/>
      <c r="I12" s="35"/>
      <c r="J12" s="33"/>
      <c r="K12" s="35"/>
      <c r="L12" s="33"/>
      <c r="M12" s="35"/>
      <c r="N12" s="33"/>
      <c r="O12" s="35"/>
    </row>
    <row r="13" spans="1:15" s="30" customFormat="1" ht="12.75">
      <c r="A13" s="30" t="s">
        <v>139</v>
      </c>
      <c r="E13" s="35">
        <v>42415</v>
      </c>
      <c r="F13" s="35"/>
      <c r="G13" s="35">
        <v>7687</v>
      </c>
      <c r="H13" s="35"/>
      <c r="I13" s="35">
        <v>30</v>
      </c>
      <c r="J13" s="35"/>
      <c r="K13" s="35">
        <v>0</v>
      </c>
      <c r="L13" s="35"/>
      <c r="M13" s="35">
        <v>4948</v>
      </c>
      <c r="N13" s="35"/>
      <c r="O13" s="33">
        <f>SUM(E13:M13)</f>
        <v>55080</v>
      </c>
    </row>
    <row r="14" spans="1:15" s="30" customFormat="1" ht="12.75">
      <c r="A14" s="30" t="s">
        <v>64</v>
      </c>
      <c r="E14" s="33">
        <v>0</v>
      </c>
      <c r="F14" s="33"/>
      <c r="G14" s="33">
        <v>0</v>
      </c>
      <c r="H14" s="33"/>
      <c r="I14" s="33">
        <v>0</v>
      </c>
      <c r="J14" s="33"/>
      <c r="K14" s="33">
        <v>0</v>
      </c>
      <c r="L14" s="33"/>
      <c r="M14" s="33">
        <v>0</v>
      </c>
      <c r="N14" s="33"/>
      <c r="O14" s="33">
        <f>SUM(E14:M14)</f>
        <v>0</v>
      </c>
    </row>
    <row r="15" spans="1:15" s="30" customFormat="1" ht="12.75">
      <c r="A15" s="30" t="s">
        <v>66</v>
      </c>
      <c r="E15" s="33">
        <v>0</v>
      </c>
      <c r="F15" s="33"/>
      <c r="G15" s="33">
        <v>0</v>
      </c>
      <c r="H15" s="33"/>
      <c r="I15" s="33">
        <v>0</v>
      </c>
      <c r="J15" s="33"/>
      <c r="K15" s="33">
        <v>0</v>
      </c>
      <c r="L15" s="33"/>
      <c r="M15" s="33">
        <v>0</v>
      </c>
      <c r="N15" s="33"/>
      <c r="O15" s="33">
        <f>SUM(E15:M15)</f>
        <v>0</v>
      </c>
    </row>
    <row r="16" spans="1:15" s="30" customFormat="1" ht="12.75">
      <c r="A16" s="30" t="s">
        <v>84</v>
      </c>
      <c r="E16" s="33">
        <v>4247</v>
      </c>
      <c r="F16" s="33"/>
      <c r="G16" s="33">
        <v>1817</v>
      </c>
      <c r="H16" s="33"/>
      <c r="I16" s="33">
        <v>0</v>
      </c>
      <c r="J16" s="33"/>
      <c r="K16" s="33">
        <v>0</v>
      </c>
      <c r="L16" s="33"/>
      <c r="M16" s="33">
        <v>0</v>
      </c>
      <c r="N16" s="33"/>
      <c r="O16" s="33">
        <f>SUM(E16:M16)</f>
        <v>6064</v>
      </c>
    </row>
    <row r="17" spans="1:15" s="30" customFormat="1" ht="12.75">
      <c r="A17" s="30" t="s">
        <v>137</v>
      </c>
      <c r="E17" s="34">
        <v>0</v>
      </c>
      <c r="F17" s="33"/>
      <c r="G17" s="34">
        <v>0</v>
      </c>
      <c r="H17" s="33"/>
      <c r="I17" s="34">
        <v>0</v>
      </c>
      <c r="J17" s="33"/>
      <c r="K17" s="34">
        <v>0</v>
      </c>
      <c r="L17" s="33"/>
      <c r="M17" s="34">
        <v>212</v>
      </c>
      <c r="N17" s="33"/>
      <c r="O17" s="34">
        <f>SUM(E17:M17)</f>
        <v>212</v>
      </c>
    </row>
    <row r="18" spans="5:15" s="30" customFormat="1" ht="12.75">
      <c r="E18" s="35"/>
      <c r="F18" s="33"/>
      <c r="G18" s="35"/>
      <c r="H18" s="33"/>
      <c r="I18" s="35"/>
      <c r="J18" s="33"/>
      <c r="K18" s="35"/>
      <c r="L18" s="33"/>
      <c r="M18" s="35"/>
      <c r="N18" s="33"/>
      <c r="O18" s="35"/>
    </row>
    <row r="19" spans="1:17" s="30" customFormat="1" ht="13.5" thickBot="1">
      <c r="A19" s="30" t="s">
        <v>140</v>
      </c>
      <c r="E19" s="36">
        <f>SUM(E13:E17)</f>
        <v>46662</v>
      </c>
      <c r="F19" s="37"/>
      <c r="G19" s="36">
        <f>SUM(G13:G17)</f>
        <v>9504</v>
      </c>
      <c r="H19" s="37"/>
      <c r="I19" s="36">
        <f>SUM(I13:I17)</f>
        <v>30</v>
      </c>
      <c r="J19" s="37"/>
      <c r="K19" s="36">
        <f>SUM(K13:K17)</f>
        <v>0</v>
      </c>
      <c r="L19" s="37"/>
      <c r="M19" s="36">
        <f>SUM(M13:M17)</f>
        <v>5160</v>
      </c>
      <c r="N19" s="37"/>
      <c r="O19" s="36">
        <f>SUM(O13:O17)</f>
        <v>61356</v>
      </c>
      <c r="P19" s="38"/>
      <c r="Q19" s="38"/>
    </row>
    <row r="20" spans="5:17" s="30" customFormat="1" ht="12.75">
      <c r="E20" s="46"/>
      <c r="F20" s="37"/>
      <c r="G20" s="46"/>
      <c r="H20" s="37"/>
      <c r="I20" s="46"/>
      <c r="J20" s="37"/>
      <c r="K20" s="46"/>
      <c r="L20" s="37"/>
      <c r="M20" s="46"/>
      <c r="N20" s="37"/>
      <c r="O20" s="46"/>
      <c r="P20" s="38"/>
      <c r="Q20" s="38"/>
    </row>
    <row r="21" spans="5:17" s="30" customFormat="1" ht="12.75">
      <c r="E21" s="46"/>
      <c r="F21" s="37"/>
      <c r="G21" s="46"/>
      <c r="H21" s="37"/>
      <c r="I21" s="46"/>
      <c r="J21" s="37"/>
      <c r="K21" s="46"/>
      <c r="L21" s="37"/>
      <c r="M21" s="46"/>
      <c r="N21" s="37"/>
      <c r="O21" s="46"/>
      <c r="P21" s="38"/>
      <c r="Q21" s="38"/>
    </row>
    <row r="22" spans="5:15" s="30" customFormat="1" ht="12.75"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30" customFormat="1" ht="12.75">
      <c r="A23" s="30" t="s">
        <v>142</v>
      </c>
      <c r="E23" s="33">
        <v>39362</v>
      </c>
      <c r="F23" s="33"/>
      <c r="G23" s="33">
        <v>5959</v>
      </c>
      <c r="H23" s="33"/>
      <c r="I23" s="33">
        <v>30</v>
      </c>
      <c r="J23" s="33"/>
      <c r="K23" s="33">
        <v>130</v>
      </c>
      <c r="L23" s="33"/>
      <c r="M23" s="33">
        <v>3314</v>
      </c>
      <c r="N23" s="33"/>
      <c r="O23" s="33">
        <f>SUM(E23:M23)</f>
        <v>48795</v>
      </c>
    </row>
    <row r="24" spans="1:15" s="30" customFormat="1" ht="12.75">
      <c r="A24" s="30" t="s">
        <v>64</v>
      </c>
      <c r="E24" s="33">
        <v>0</v>
      </c>
      <c r="F24" s="33"/>
      <c r="G24" s="33">
        <v>0</v>
      </c>
      <c r="H24" s="33"/>
      <c r="I24" s="33">
        <v>0</v>
      </c>
      <c r="J24" s="33"/>
      <c r="K24" s="33">
        <v>-65</v>
      </c>
      <c r="L24" s="33"/>
      <c r="M24" s="33">
        <v>0</v>
      </c>
      <c r="N24" s="33"/>
      <c r="O24" s="35">
        <f>SUM(E24:M24)</f>
        <v>-65</v>
      </c>
    </row>
    <row r="25" spans="1:15" s="30" customFormat="1" ht="12.75">
      <c r="A25" s="30" t="s">
        <v>66</v>
      </c>
      <c r="E25" s="33">
        <v>0</v>
      </c>
      <c r="F25" s="33"/>
      <c r="G25" s="33">
        <v>0</v>
      </c>
      <c r="H25" s="33"/>
      <c r="I25" s="33">
        <v>0</v>
      </c>
      <c r="J25" s="33"/>
      <c r="K25" s="33">
        <v>0</v>
      </c>
      <c r="L25" s="33"/>
      <c r="M25" s="33">
        <v>0</v>
      </c>
      <c r="N25" s="33"/>
      <c r="O25" s="35">
        <f>SUM(E25:M25)</f>
        <v>0</v>
      </c>
    </row>
    <row r="26" spans="1:15" s="30" customFormat="1" ht="12.75">
      <c r="A26" s="30" t="s">
        <v>84</v>
      </c>
      <c r="E26" s="33">
        <v>2120</v>
      </c>
      <c r="F26" s="33"/>
      <c r="G26" s="33">
        <v>1549</v>
      </c>
      <c r="H26" s="33"/>
      <c r="I26" s="33">
        <v>0</v>
      </c>
      <c r="J26" s="33"/>
      <c r="K26" s="33">
        <v>0</v>
      </c>
      <c r="L26" s="33"/>
      <c r="M26" s="33">
        <v>0</v>
      </c>
      <c r="N26" s="33"/>
      <c r="O26" s="33">
        <f>SUM(E26:M26)</f>
        <v>3669</v>
      </c>
    </row>
    <row r="27" spans="1:15" s="30" customFormat="1" ht="12.75">
      <c r="A27" s="30" t="s">
        <v>65</v>
      </c>
      <c r="E27" s="34">
        <v>0</v>
      </c>
      <c r="F27" s="33"/>
      <c r="G27" s="34">
        <v>0</v>
      </c>
      <c r="H27" s="33"/>
      <c r="I27" s="34">
        <v>0</v>
      </c>
      <c r="J27" s="33"/>
      <c r="K27" s="34">
        <v>0</v>
      </c>
      <c r="L27" s="33"/>
      <c r="M27" s="34">
        <v>123</v>
      </c>
      <c r="N27" s="33"/>
      <c r="O27" s="34">
        <f>SUM(E27:M27)</f>
        <v>123</v>
      </c>
    </row>
    <row r="28" spans="5:15" s="30" customFormat="1" ht="12.75">
      <c r="E28" s="35"/>
      <c r="F28" s="33"/>
      <c r="G28" s="35"/>
      <c r="H28" s="33"/>
      <c r="I28" s="35"/>
      <c r="J28" s="33"/>
      <c r="K28" s="35"/>
      <c r="L28" s="33"/>
      <c r="M28" s="35"/>
      <c r="N28" s="33"/>
      <c r="O28" s="35"/>
    </row>
    <row r="29" spans="1:15" s="30" customFormat="1" ht="13.5" thickBot="1">
      <c r="A29" s="30" t="s">
        <v>141</v>
      </c>
      <c r="E29" s="36">
        <f>SUM(E23:E28)</f>
        <v>41482</v>
      </c>
      <c r="F29" s="46">
        <f aca="true" t="shared" si="0" ref="F29:K29">SUM(F23:F28)</f>
        <v>0</v>
      </c>
      <c r="G29" s="36">
        <f t="shared" si="0"/>
        <v>7508</v>
      </c>
      <c r="H29" s="46">
        <f t="shared" si="0"/>
        <v>0</v>
      </c>
      <c r="I29" s="36">
        <f t="shared" si="0"/>
        <v>30</v>
      </c>
      <c r="J29" s="36">
        <f t="shared" si="0"/>
        <v>0</v>
      </c>
      <c r="K29" s="36">
        <f t="shared" si="0"/>
        <v>65</v>
      </c>
      <c r="L29" s="46">
        <f>SUM(L23:L28)</f>
        <v>0</v>
      </c>
      <c r="M29" s="36">
        <f>SUM(M23:M28)</f>
        <v>3437</v>
      </c>
      <c r="N29" s="46">
        <f>SUM(N23:N28)</f>
        <v>0</v>
      </c>
      <c r="O29" s="36">
        <f>SUM(O23:O28)</f>
        <v>52522</v>
      </c>
    </row>
    <row r="30" spans="5:15" s="30" customFormat="1" ht="12.75"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5:15" s="30" customFormat="1" ht="12.75"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2" ht="12.75">
      <c r="A32" s="43"/>
      <c r="B32" s="43"/>
    </row>
    <row r="33" spans="1:13" s="12" customFormat="1" ht="12.75">
      <c r="A33" s="12" t="s">
        <v>133</v>
      </c>
      <c r="M33" s="45"/>
    </row>
    <row r="34" spans="1:13" s="12" customFormat="1" ht="12.75">
      <c r="A34" s="12" t="s">
        <v>76</v>
      </c>
      <c r="M34" s="45"/>
    </row>
    <row r="35" spans="1:2" ht="12.75">
      <c r="A35" s="43"/>
      <c r="B35" s="43"/>
    </row>
    <row r="36" spans="1:2" ht="12.75">
      <c r="A36" s="43"/>
      <c r="B36" s="43"/>
    </row>
    <row r="37" spans="1:2" ht="12.75">
      <c r="A37" s="43"/>
      <c r="B37" s="43"/>
    </row>
    <row r="38" spans="1:2" ht="12.75">
      <c r="A38" s="43"/>
      <c r="B38" s="43"/>
    </row>
    <row r="39" spans="1:2" ht="12.75">
      <c r="A39" s="43"/>
      <c r="B39" s="43"/>
    </row>
    <row r="40" spans="1:2" ht="12.75">
      <c r="A40" s="43"/>
      <c r="B40" s="43"/>
    </row>
    <row r="41" spans="1:2" ht="12.75">
      <c r="A41" s="43"/>
      <c r="B41" s="43"/>
    </row>
  </sheetData>
  <printOptions/>
  <pageMargins left="0.5" right="0.5" top="1" bottom="1" header="0.5" footer="0.5"/>
  <pageSetup horizontalDpi="300" verticalDpi="300" orientation="landscape" paperSize="9" r:id="rId1"/>
  <headerFooter alignWithMargins="0">
    <oddHeader>&amp;R4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E14" sqref="E14"/>
    </sheetView>
  </sheetViews>
  <sheetFormatPr defaultColWidth="9.140625" defaultRowHeight="12.75" customHeight="1"/>
  <cols>
    <col min="1" max="1" width="49.421875" style="20" customWidth="1"/>
    <col min="2" max="2" width="19.7109375" style="20" customWidth="1"/>
    <col min="3" max="3" width="2.7109375" style="20" customWidth="1"/>
    <col min="4" max="4" width="22.140625" style="20" customWidth="1"/>
    <col min="5" max="5" width="13.8515625" style="20" bestFit="1" customWidth="1"/>
    <col min="6" max="6" width="1.7109375" style="20" customWidth="1"/>
    <col min="7" max="7" width="15.7109375" style="20" bestFit="1" customWidth="1"/>
    <col min="8" max="8" width="1.8515625" style="20" customWidth="1"/>
    <col min="9" max="16384" width="4.140625" style="20" customWidth="1"/>
  </cols>
  <sheetData>
    <row r="1" ht="15.75">
      <c r="A1" s="2" t="s">
        <v>9</v>
      </c>
    </row>
    <row r="2" ht="15.75">
      <c r="A2" s="2"/>
    </row>
    <row r="3" ht="15.75">
      <c r="A3" s="2" t="s">
        <v>41</v>
      </c>
    </row>
    <row r="4" ht="15.75">
      <c r="A4" s="2" t="s">
        <v>30</v>
      </c>
    </row>
    <row r="5" spans="1:7" s="22" customFormat="1" ht="12.75" customHeight="1">
      <c r="A5" s="6"/>
      <c r="B5" s="6"/>
      <c r="C5" s="6"/>
      <c r="D5" s="6"/>
      <c r="E5" s="6"/>
      <c r="F5" s="6"/>
      <c r="G5" s="6"/>
    </row>
    <row r="6" spans="2:9" ht="12.75" customHeight="1">
      <c r="B6" s="4">
        <v>2002</v>
      </c>
      <c r="C6" s="4"/>
      <c r="D6" s="4">
        <v>2001</v>
      </c>
      <c r="E6" s="4"/>
      <c r="F6" s="4"/>
      <c r="G6" s="4"/>
      <c r="H6" s="5"/>
      <c r="I6" s="5"/>
    </row>
    <row r="8" spans="2:4" s="5" customFormat="1" ht="12.75" customHeight="1">
      <c r="B8" s="5" t="s">
        <v>42</v>
      </c>
      <c r="D8" s="5" t="s">
        <v>42</v>
      </c>
    </row>
    <row r="9" spans="2:4" s="5" customFormat="1" ht="12.75" customHeight="1">
      <c r="B9" s="5" t="s">
        <v>43</v>
      </c>
      <c r="D9" s="5" t="s">
        <v>43</v>
      </c>
    </row>
    <row r="10" spans="2:4" s="5" customFormat="1" ht="12.75" customHeight="1">
      <c r="B10" s="5" t="s">
        <v>31</v>
      </c>
      <c r="D10" s="5" t="s">
        <v>31</v>
      </c>
    </row>
    <row r="12" spans="1:4" ht="12.75" customHeight="1">
      <c r="A12" s="20" t="s">
        <v>44</v>
      </c>
      <c r="B12" s="27">
        <v>0</v>
      </c>
      <c r="C12" s="27"/>
      <c r="D12" s="27">
        <v>0</v>
      </c>
    </row>
    <row r="13" spans="1:4" ht="12.75" customHeight="1">
      <c r="A13" s="20" t="s">
        <v>45</v>
      </c>
      <c r="B13" s="27">
        <v>0</v>
      </c>
      <c r="C13" s="27"/>
      <c r="D13" s="27">
        <v>0</v>
      </c>
    </row>
    <row r="14" spans="2:4" ht="12.75" customHeight="1">
      <c r="B14" s="27"/>
      <c r="C14" s="27"/>
      <c r="D14" s="27"/>
    </row>
    <row r="15" spans="1:4" ht="12.75" customHeight="1">
      <c r="A15" s="20" t="s">
        <v>46</v>
      </c>
      <c r="B15" s="27">
        <v>0</v>
      </c>
      <c r="C15" s="27"/>
      <c r="D15" s="27">
        <v>0</v>
      </c>
    </row>
    <row r="16" spans="2:4" ht="12.75" customHeight="1">
      <c r="B16" s="27"/>
      <c r="C16" s="27"/>
      <c r="D16" s="27"/>
    </row>
    <row r="17" spans="1:4" ht="12.75" customHeight="1">
      <c r="A17" s="20" t="s">
        <v>47</v>
      </c>
      <c r="B17" s="27">
        <v>0</v>
      </c>
      <c r="C17" s="27"/>
      <c r="D17" s="27">
        <v>0</v>
      </c>
    </row>
    <row r="18" spans="2:4" ht="12.75" customHeight="1">
      <c r="B18" s="27"/>
      <c r="C18" s="27"/>
      <c r="D18" s="27"/>
    </row>
    <row r="19" spans="1:4" ht="12.75" customHeight="1">
      <c r="A19" s="20" t="s">
        <v>48</v>
      </c>
      <c r="B19" s="27">
        <v>0</v>
      </c>
      <c r="C19" s="27"/>
      <c r="D19" s="27">
        <v>0</v>
      </c>
    </row>
    <row r="20" spans="2:4" ht="12.75" customHeight="1">
      <c r="B20" s="27"/>
      <c r="C20" s="27"/>
      <c r="D20" s="27"/>
    </row>
    <row r="22" s="15" customFormat="1" ht="12.75">
      <c r="A22" s="15" t="s">
        <v>52</v>
      </c>
    </row>
    <row r="23" s="15" customFormat="1" ht="12.75">
      <c r="A23" s="15" t="s">
        <v>51</v>
      </c>
    </row>
    <row r="60" spans="5:7" ht="12.75" customHeight="1">
      <c r="E60" s="21"/>
      <c r="F60" s="21"/>
      <c r="G60" s="21"/>
    </row>
    <row r="61" spans="5:7" ht="12.75" customHeight="1">
      <c r="E61" s="21"/>
      <c r="F61" s="21"/>
      <c r="G61" s="21"/>
    </row>
  </sheetData>
  <printOptions horizontalCentered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 Berhad</dc:creator>
  <cp:keywords/>
  <dc:description/>
  <cp:lastModifiedBy>JonMMx 2000</cp:lastModifiedBy>
  <cp:lastPrinted>2005-06-08T03:31:26Z</cp:lastPrinted>
  <dcterms:created xsi:type="dcterms:W3CDTF">2002-05-19T06:20:37Z</dcterms:created>
  <dcterms:modified xsi:type="dcterms:W3CDTF">2005-02-22T15:06:18Z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383528047</vt:i4>
  </property>
  <property fmtid="{D5CDD505-2E9C-101B-9397-08002B2CF9AE}" pid="3" name="_EmailSubject">
    <vt:lpwstr>Q3 2004 result - 22 Nov 2004</vt:lpwstr>
  </property>
  <property fmtid="{D5CDD505-2E9C-101B-9397-08002B2CF9AE}" pid="4" name="_AuthorEmail">
    <vt:lpwstr>farish@magnaprima.com.my</vt:lpwstr>
  </property>
  <property fmtid="{D5CDD505-2E9C-101B-9397-08002B2CF9AE}" pid="5" name="_AuthorEmailDisplayName">
    <vt:lpwstr>farish</vt:lpwstr>
  </property>
</Properties>
</file>